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Documentos\1.MARFund\0-ESMS\2. Documentos finales\Abril_2024\"/>
    </mc:Choice>
  </mc:AlternateContent>
  <xr:revisionPtr revIDLastSave="0" documentId="13_ncr:1_{E3A7690C-238C-49F9-94F6-B73994B293AD}" xr6:coauthVersionLast="47" xr6:coauthVersionMax="47" xr10:uidLastSave="{00000000-0000-0000-0000-000000000000}"/>
  <workbookProtection workbookAlgorithmName="SHA-512" workbookHashValue="isac/xNo2Yd5Jy1auhdRNJvO9nXD1LxpFbgHxM+LEX1TR2F3cv9tLtcADVimSLy+lRkPM/01lmZAC20MtssgqA==" workbookSaltValue="VWcmq4emL0xxD6xdFucSOw==" workbookSpinCount="100000" lockStructure="1"/>
  <bookViews>
    <workbookView xWindow="-120" yWindow="-120" windowWidth="20730" windowHeight="11040" activeTab="1" xr2:uid="{00000000-000D-0000-FFFF-FFFF00000000}"/>
  </bookViews>
  <sheets>
    <sheet name="INTRODUCCIÓN" sheetId="1" r:id="rId1"/>
    <sheet name="ESSQ-MATRIX" sheetId="2" r:id="rId2"/>
  </sheets>
  <definedNames>
    <definedName name="_ftn1" localSheetId="1">#REF!</definedName>
    <definedName name="_ftnref1" localSheetId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GUerJMLYmNGnQWylYmdrRV2h6MTTw9ROe7qFKF7GICM="/>
    </ext>
  </extLst>
</workbook>
</file>

<file path=xl/calcChain.xml><?xml version="1.0" encoding="utf-8"?>
<calcChain xmlns="http://schemas.openxmlformats.org/spreadsheetml/2006/main">
  <c r="E12" i="2" l="1"/>
  <c r="F23" i="2"/>
  <c r="F68" i="2"/>
  <c r="E63" i="2"/>
  <c r="E48" i="2"/>
  <c r="E44" i="2"/>
  <c r="E19" i="2"/>
  <c r="F25" i="2"/>
  <c r="F16" i="2"/>
  <c r="E96" i="2"/>
  <c r="E49" i="2"/>
  <c r="E119" i="2"/>
  <c r="E70" i="2"/>
  <c r="E58" i="2"/>
  <c r="E27" i="2"/>
  <c r="F125" i="2"/>
  <c r="E125" i="2"/>
  <c r="F124" i="2"/>
  <c r="E124" i="2"/>
  <c r="F123" i="2"/>
  <c r="E123" i="2"/>
  <c r="F122" i="2"/>
  <c r="E122" i="2"/>
  <c r="F121" i="2"/>
  <c r="E121" i="2"/>
  <c r="F119" i="2"/>
  <c r="F118" i="2"/>
  <c r="E118" i="2"/>
  <c r="F117" i="2"/>
  <c r="E117" i="2"/>
  <c r="F116" i="2"/>
  <c r="E116" i="2"/>
  <c r="F115" i="2"/>
  <c r="E115" i="2"/>
  <c r="L113" i="2"/>
  <c r="F113" i="2"/>
  <c r="E113" i="2"/>
  <c r="L112" i="2"/>
  <c r="F112" i="2"/>
  <c r="E112" i="2"/>
  <c r="O111" i="2"/>
  <c r="L111" i="2"/>
  <c r="I111" i="2"/>
  <c r="F111" i="2"/>
  <c r="E111" i="2"/>
  <c r="L110" i="2"/>
  <c r="F110" i="2"/>
  <c r="E110" i="2"/>
  <c r="K108" i="2"/>
  <c r="F108" i="2"/>
  <c r="E108" i="2"/>
  <c r="K107" i="2"/>
  <c r="F107" i="2"/>
  <c r="E107" i="2"/>
  <c r="O106" i="2"/>
  <c r="K106" i="2"/>
  <c r="I106" i="2"/>
  <c r="F106" i="2"/>
  <c r="E106" i="2"/>
  <c r="K105" i="2"/>
  <c r="F105" i="2"/>
  <c r="E105" i="2"/>
  <c r="K104" i="2"/>
  <c r="F104" i="2"/>
  <c r="E104" i="2"/>
  <c r="K103" i="2"/>
  <c r="F103" i="2"/>
  <c r="E103" i="2"/>
  <c r="K102" i="2"/>
  <c r="F102" i="2"/>
  <c r="E102" i="2"/>
  <c r="J100" i="2"/>
  <c r="J99" i="2"/>
  <c r="F99" i="2"/>
  <c r="E99" i="2"/>
  <c r="J98" i="2"/>
  <c r="F98" i="2"/>
  <c r="E98" i="2"/>
  <c r="J97" i="2"/>
  <c r="G97" i="2"/>
  <c r="F97" i="2"/>
  <c r="E97" i="2"/>
  <c r="J96" i="2"/>
  <c r="F96" i="2"/>
  <c r="J95" i="2"/>
  <c r="F95" i="2"/>
  <c r="E95" i="2"/>
  <c r="J94" i="2"/>
  <c r="F94" i="2"/>
  <c r="E94" i="2"/>
  <c r="J93" i="2"/>
  <c r="F93" i="2"/>
  <c r="E93" i="2"/>
  <c r="O92" i="2"/>
  <c r="J92" i="2"/>
  <c r="G92" i="2"/>
  <c r="F92" i="2"/>
  <c r="E92" i="2"/>
  <c r="J91" i="2"/>
  <c r="F91" i="2"/>
  <c r="E91" i="2"/>
  <c r="J90" i="2"/>
  <c r="F90" i="2"/>
  <c r="E90" i="2"/>
  <c r="J89" i="2"/>
  <c r="F89" i="2"/>
  <c r="E89" i="2"/>
  <c r="J88" i="2"/>
  <c r="F88" i="2"/>
  <c r="E88" i="2"/>
  <c r="J87" i="2"/>
  <c r="F87" i="2"/>
  <c r="E87" i="2"/>
  <c r="J86" i="2"/>
  <c r="F86" i="2"/>
  <c r="E86" i="2"/>
  <c r="J85" i="2"/>
  <c r="F85" i="2"/>
  <c r="E85" i="2"/>
  <c r="J84" i="2"/>
  <c r="F84" i="2"/>
  <c r="E84" i="2"/>
  <c r="J83" i="2"/>
  <c r="F83" i="2"/>
  <c r="E83" i="2"/>
  <c r="I81" i="2"/>
  <c r="F81" i="2"/>
  <c r="E81" i="2"/>
  <c r="P80" i="2"/>
  <c r="O80" i="2"/>
  <c r="K80" i="2"/>
  <c r="I80" i="2"/>
  <c r="F80" i="2"/>
  <c r="E80" i="2"/>
  <c r="I79" i="2"/>
  <c r="F79" i="2"/>
  <c r="E79" i="2"/>
  <c r="O78" i="2"/>
  <c r="L78" i="2"/>
  <c r="I78" i="2"/>
  <c r="F78" i="2"/>
  <c r="E78" i="2"/>
  <c r="I77" i="2"/>
  <c r="F77" i="2"/>
  <c r="E77" i="2"/>
  <c r="I76" i="2"/>
  <c r="H76" i="2"/>
  <c r="F76" i="2"/>
  <c r="E76" i="2"/>
  <c r="F75" i="2"/>
  <c r="E75" i="2"/>
  <c r="I74" i="2"/>
  <c r="F74" i="2"/>
  <c r="E74" i="2"/>
  <c r="I73" i="2"/>
  <c r="F73" i="2"/>
  <c r="E73" i="2"/>
  <c r="I72" i="2"/>
  <c r="F72" i="2"/>
  <c r="E72" i="2"/>
  <c r="H70" i="2"/>
  <c r="F70" i="2"/>
  <c r="H69" i="2"/>
  <c r="F69" i="2"/>
  <c r="E69" i="2"/>
  <c r="H68" i="2"/>
  <c r="E68" i="2"/>
  <c r="O67" i="2"/>
  <c r="H67" i="2"/>
  <c r="F67" i="2"/>
  <c r="E67" i="2"/>
  <c r="H66" i="2"/>
  <c r="F66" i="2"/>
  <c r="E66" i="2"/>
  <c r="H65" i="2"/>
  <c r="F65" i="2"/>
  <c r="E65" i="2"/>
  <c r="H64" i="2"/>
  <c r="F64" i="2"/>
  <c r="E64" i="2"/>
  <c r="H63" i="2"/>
  <c r="F63" i="2"/>
  <c r="I62" i="2"/>
  <c r="H62" i="2"/>
  <c r="F62" i="2"/>
  <c r="E62" i="2"/>
  <c r="H61" i="2"/>
  <c r="F61" i="2"/>
  <c r="E61" i="2"/>
  <c r="H60" i="2"/>
  <c r="F60" i="2"/>
  <c r="E60" i="2"/>
  <c r="G58" i="2"/>
  <c r="F58" i="2"/>
  <c r="A58" i="2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3" i="2" s="1"/>
  <c r="A84" i="2" s="1"/>
  <c r="A85" i="2" s="1"/>
  <c r="A86" i="2" s="1"/>
  <c r="A87" i="2" s="1"/>
  <c r="A93" i="2" s="1"/>
  <c r="A94" i="2" s="1"/>
  <c r="A95" i="2" s="1"/>
  <c r="A96" i="2" s="1"/>
  <c r="A97" i="2" s="1"/>
  <c r="A98" i="2" s="1"/>
  <c r="A99" i="2" s="1"/>
  <c r="A100" i="2" s="1"/>
  <c r="A102" i="2" s="1"/>
  <c r="A103" i="2" s="1"/>
  <c r="A104" i="2" s="1"/>
  <c r="A105" i="2" s="1"/>
  <c r="A106" i="2" s="1"/>
  <c r="A107" i="2" s="1"/>
  <c r="A108" i="2" s="1"/>
  <c r="A110" i="2" s="1"/>
  <c r="A111" i="2" s="1"/>
  <c r="A112" i="2" s="1"/>
  <c r="A113" i="2" s="1"/>
  <c r="A115" i="2" s="1"/>
  <c r="A116" i="2" s="1"/>
  <c r="A117" i="2" s="1"/>
  <c r="A118" i="2" s="1"/>
  <c r="A119" i="2" s="1"/>
  <c r="A121" i="2" s="1"/>
  <c r="A122" i="2" s="1"/>
  <c r="A123" i="2" s="1"/>
  <c r="A124" i="2" s="1"/>
  <c r="A125" i="2" s="1"/>
  <c r="G57" i="2"/>
  <c r="F57" i="2"/>
  <c r="E57" i="2"/>
  <c r="F56" i="2"/>
  <c r="E56" i="2"/>
  <c r="G55" i="2"/>
  <c r="F55" i="2"/>
  <c r="E55" i="2"/>
  <c r="G54" i="2"/>
  <c r="G53" i="2"/>
  <c r="F53" i="2"/>
  <c r="E53" i="2"/>
  <c r="G52" i="2"/>
  <c r="F52" i="2"/>
  <c r="E52" i="2"/>
  <c r="F51" i="2"/>
  <c r="E51" i="2"/>
  <c r="G50" i="2"/>
  <c r="F50" i="2"/>
  <c r="E50" i="2"/>
  <c r="G49" i="2"/>
  <c r="F49" i="2"/>
  <c r="M48" i="2"/>
  <c r="G48" i="2"/>
  <c r="F48" i="2"/>
  <c r="G47" i="2"/>
  <c r="F47" i="2"/>
  <c r="E47" i="2"/>
  <c r="G46" i="2"/>
  <c r="F46" i="2"/>
  <c r="E46" i="2"/>
  <c r="G45" i="2"/>
  <c r="F45" i="2"/>
  <c r="E45" i="2"/>
  <c r="G44" i="2"/>
  <c r="F44" i="2"/>
  <c r="G43" i="2"/>
  <c r="F43" i="2"/>
  <c r="E43" i="2"/>
  <c r="G42" i="2"/>
  <c r="F42" i="2"/>
  <c r="E42" i="2"/>
  <c r="F41" i="2"/>
  <c r="E41" i="2"/>
  <c r="F40" i="2"/>
  <c r="E40" i="2"/>
  <c r="F38" i="2"/>
  <c r="E38" i="2"/>
  <c r="F37" i="2"/>
  <c r="E37" i="2"/>
  <c r="F36" i="2"/>
  <c r="E36" i="2"/>
  <c r="F35" i="2"/>
  <c r="E35" i="2"/>
  <c r="O34" i="2"/>
  <c r="F34" i="2"/>
  <c r="E34" i="2"/>
  <c r="F33" i="2"/>
  <c r="E33" i="2"/>
  <c r="F32" i="2"/>
  <c r="E32" i="2"/>
  <c r="F31" i="2"/>
  <c r="E31" i="2"/>
  <c r="F30" i="2"/>
  <c r="E30" i="2"/>
  <c r="F29" i="2"/>
  <c r="E29" i="2"/>
  <c r="F27" i="2"/>
  <c r="F26" i="2"/>
  <c r="E26" i="2"/>
  <c r="E25" i="2"/>
  <c r="F24" i="2"/>
  <c r="E24" i="2"/>
  <c r="E23" i="2"/>
  <c r="F22" i="2"/>
  <c r="E22" i="2"/>
  <c r="O21" i="2"/>
  <c r="F21" i="2"/>
  <c r="E21" i="2"/>
  <c r="F20" i="2"/>
  <c r="E20" i="2"/>
  <c r="M19" i="2"/>
  <c r="F19" i="2"/>
  <c r="M18" i="2"/>
  <c r="F18" i="2"/>
  <c r="E18" i="2"/>
  <c r="F17" i="2"/>
  <c r="E17" i="2"/>
  <c r="A17" i="2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E16" i="2"/>
  <c r="F14" i="2"/>
  <c r="E13" i="2"/>
  <c r="E11" i="2"/>
  <c r="E10" i="2"/>
  <c r="F5" i="2"/>
  <c r="F4" i="2"/>
</calcChain>
</file>

<file path=xl/sharedStrings.xml><?xml version="1.0" encoding="utf-8"?>
<sst xmlns="http://schemas.openxmlformats.org/spreadsheetml/2006/main" count="418" uniqueCount="216">
  <si>
    <t>HERRAMIENTA</t>
  </si>
  <si>
    <t>Cuestionario AS (CAS)</t>
  </si>
  <si>
    <t xml:space="preserve">CAS- CUESTIONARIO AMBIENTAL Y SOCIAL </t>
  </si>
  <si>
    <t>FECHA</t>
  </si>
  <si>
    <t>2022-03-09 INDIQUE AQUÍ LA FECHA</t>
  </si>
  <si>
    <t xml:space="preserve"> ENVIRONMENTAL AND SOCIAL  MANAGEMENT SYSTEM / ESMS</t>
  </si>
  <si>
    <t>PROGRAMA</t>
  </si>
  <si>
    <t>Escriba aquí el nombre del programa al que se destina esta propuesta.</t>
  </si>
  <si>
    <t>SISTEMA DE GESTIÓN AMBIENTAL Y SOCIAL / SGAS</t>
  </si>
  <si>
    <t>PROPONENTE</t>
  </si>
  <si>
    <t>Escriba aquí el nombre de la organización que hace esta propuesta.</t>
  </si>
  <si>
    <t>Clasificación provisional de riesgo de la propuesta por parte del beneficiario:</t>
  </si>
  <si>
    <t>VERSIÓN CAS</t>
  </si>
  <si>
    <t>Aprobado (21 de marzo de 2002)</t>
  </si>
  <si>
    <t>Clasificación Final de Riesgo de la propuesta por parte del MAR Fund:</t>
  </si>
  <si>
    <t>ID ÚNICA</t>
  </si>
  <si>
    <r>
      <rPr>
        <sz val="10"/>
        <color rgb="FF7F7F7F"/>
        <rFont val="Calibri (Body)"/>
      </rPr>
      <t>C</t>
    </r>
    <r>
      <rPr>
        <sz val="10"/>
        <color rgb="FF7F7F7F"/>
        <rFont val="Calibri"/>
      </rPr>
      <t>AS-XXX-AAA-MM-DD</t>
    </r>
  </si>
  <si>
    <t>N.</t>
  </si>
  <si>
    <t>GUIDING  QUESTIONS ABOUT RISKS / IMPACTS</t>
  </si>
  <si>
    <t>YES - NO</t>
  </si>
  <si>
    <t>ACTIONS BY THE GRANTEE</t>
  </si>
  <si>
    <t>LIKELY RISK LEVEL</t>
  </si>
  <si>
    <t>TRIGGERED SAFEGUARD</t>
  </si>
  <si>
    <t>BEFORE OR AFTER
APPROVAL</t>
  </si>
  <si>
    <t>DECISIONS OF MAR FUND</t>
  </si>
  <si>
    <t>PREGUNTAS GUÍA PARA DETERMINAR RIESGOS E IMPACTOS</t>
  </si>
  <si>
    <t>SI-NO</t>
  </si>
  <si>
    <t>ACCIONES POR PARTE DEL PROPONENTE/BENEFICIARIO</t>
  </si>
  <si>
    <t xml:space="preserve">CATEGORÍA DE RIESGO
POTENCIAL </t>
  </si>
  <si>
    <r>
      <rPr>
        <sz val="9"/>
        <color rgb="FF2B3681"/>
        <rFont val="Calibri (Body)"/>
      </rPr>
      <t>SALVAGUARDA</t>
    </r>
    <r>
      <rPr>
        <sz val="9"/>
        <color rgb="FF2B3681"/>
        <rFont val="Calibri"/>
      </rPr>
      <t xml:space="preserve"> ACTIVADA</t>
    </r>
  </si>
  <si>
    <t>ANTES O DESPUÉS
DE LA APROBACIÓN</t>
  </si>
  <si>
    <t>EXPLICACIÓN DEL BENEFICIARIO</t>
  </si>
  <si>
    <t>INFORMACIÓN GENERAL</t>
  </si>
  <si>
    <t>(A) (B+) (B) (C)</t>
  </si>
  <si>
    <t>SAS 3</t>
  </si>
  <si>
    <t>SAS 4</t>
  </si>
  <si>
    <t>SAS 5</t>
  </si>
  <si>
    <t>SAS 6</t>
  </si>
  <si>
    <t>SAS 7</t>
  </si>
  <si>
    <t>SAS 8</t>
  </si>
  <si>
    <t>REVIEW / REVISIÓN</t>
  </si>
  <si>
    <t>SAS ADICIONAL ACTIVADA</t>
  </si>
  <si>
    <t>i.</t>
  </si>
  <si>
    <t>¿Alguna actividad o subactividad de esta propuesta de proyecto está en la lista de exclusión de MAR Fund?</t>
  </si>
  <si>
    <t>SI</t>
  </si>
  <si>
    <t>ii.</t>
  </si>
  <si>
    <t>¿Es este proyecto una segunda fase de un proyecto financiado anteriormente por MAR Fund?</t>
  </si>
  <si>
    <t>ANTES</t>
  </si>
  <si>
    <t>iii</t>
  </si>
  <si>
    <t>iv.</t>
  </si>
  <si>
    <t>¿Está previsto que este proyecto se gestione con el SGAS de un socio cofinanciador?</t>
  </si>
  <si>
    <t>NO</t>
  </si>
  <si>
    <t>v</t>
  </si>
  <si>
    <r>
      <rPr>
        <sz val="11"/>
        <color rgb="FF2B3681"/>
        <rFont val="Calibri"/>
      </rPr>
      <t xml:space="preserve">¿Cuál es la clasificación basada en el riesgo de esta propuesta/proyecto? </t>
    </r>
    <r>
      <rPr>
        <i/>
        <sz val="11"/>
        <color theme="9"/>
        <rFont val="Calibri"/>
      </rPr>
      <t>RESPONDA A ESTA PREGUNTA AL TERMINAR EL CUESTIONARIO</t>
    </r>
  </si>
  <si>
    <t>Los proyectos de la categoría A no se consideran para la aprobación por MAR Fund (Lista de Exclusión)</t>
  </si>
  <si>
    <t>A</t>
  </si>
  <si>
    <t>SAS1</t>
  </si>
  <si>
    <t>EVALUACIÓN Y GESTIÓN DE RIESGOS E IMPACTOS AMBIENTALES Y SOCIALES</t>
  </si>
  <si>
    <t xml:space="preserve">¿Se trata de un proyecto que no está basado en el territorio? (Ninguna parte del proyecto se aplica en la tierra/mar) </t>
  </si>
  <si>
    <t>DESPUÉS</t>
  </si>
  <si>
    <t>¿Se trata de un proyecto basado en el territorio? (Cualquier parte del proyecto se aplica en la tierra o el mar)</t>
  </si>
  <si>
    <t>¿Se ha realizado una identificación, descripción y análisis de los actores?</t>
  </si>
  <si>
    <t>¿Tiene (tendrá) el proyecto un mecanismo de quejas y reclamos funcional?</t>
  </si>
  <si>
    <t>¿Es el proyecto perjudicial en algún aspecto para poder gozar de los derechos humanos?</t>
  </si>
  <si>
    <t>¿Aumenta el proyecto el riesgo de violencia sexual y de acoso, incluida la explotación y el abuso sexual?</t>
  </si>
  <si>
    <t xml:space="preserve">¿Afecta el proyecto negativamente a algunas comunidades locales o grupos sociales más que a otros? </t>
  </si>
  <si>
    <t>¿El proyecto es compatible con los Objetivos de Desarrollo Sostenible (ODS)?</t>
  </si>
  <si>
    <t>¿Se han debidamente considerado los riesgos climáticos (huracanes, inundaciones, etc.) en el proyecto?</t>
  </si>
  <si>
    <t>¿Existe algún riesgo de que el proyecto afecte negativamente a los grupos vulnerables?</t>
  </si>
  <si>
    <t>¿Existe algún conflicto identificado que pueda exacerbarse con este proyecto?</t>
  </si>
  <si>
    <t xml:space="preserve">Explique el contexto del conflicto, si aplica: </t>
  </si>
  <si>
    <t>¿Podría el proyecto propiciar la inmigración hacia la zona del proyecto?</t>
  </si>
  <si>
    <t>B</t>
  </si>
  <si>
    <t>SAS2</t>
  </si>
  <si>
    <t>TRABAJO Y CONDICIONES LABORALES</t>
  </si>
  <si>
    <t>¿Las personas que trabajan formalmente en el proyecto tendrán un contrato de trabajo?</t>
  </si>
  <si>
    <t>¿Se emplearán a menores de 14 años en el proyecto?</t>
  </si>
  <si>
    <t>¿Las personas que trabajan en el proyecto estarán expuestas a riesgos laborales?</t>
  </si>
  <si>
    <t>¿Las personas que trabajan en el proyecto estarán expuestas a sustancias tóxicas e inflamables, incluyendo los combustibles?</t>
  </si>
  <si>
    <t>¿Las personas que trabajan en el proyecto van a manejar maquinaria pesada (equipos para actividades marítimas/costeras, agrícolas, etc.)?</t>
  </si>
  <si>
    <t>¿Habrá personas que manejen equipos en las actividades del proyecto (como equipos de buceo, embarcaciones y vehículos)?</t>
  </si>
  <si>
    <t>¿Ha tenido la organización proponente algún incidente grave de salud y/o seguridad en los últimos 5 años?</t>
  </si>
  <si>
    <t>Explique el contexto del incidente, si aplica:</t>
  </si>
  <si>
    <t>¿Incluye este proyecto mano de obra comunitaria (como estipendios para los voluntarios)?</t>
  </si>
  <si>
    <t>C</t>
  </si>
  <si>
    <t>SAS3</t>
  </si>
  <si>
    <t>USO EFICIENTE DE RECURSOS Y PREVENCIÓN DE CONTAMINACIÓN</t>
  </si>
  <si>
    <t>Explique brevemente como lo lograría, si aplica:</t>
  </si>
  <si>
    <t>¿El proyecto tiene potencial para secuestrar carbono?</t>
  </si>
  <si>
    <t>¿El proyecto tiene riesgos e impactos potenciales sobre la salud humana y/o el medio ambiente?</t>
  </si>
  <si>
    <t>¿El proyecto aumentará la producción de todo tipo de residuos?</t>
  </si>
  <si>
    <t>¿Serán estos residuos (o parte de ellos) peligrosos?</t>
  </si>
  <si>
    <t>¿El proyecto incluye el almacenamiento o el transporte de materiales o residuos peligrosos, incluyendo combustibles?</t>
  </si>
  <si>
    <t>¿El proyecto incluye la construcción, mejora, reparación o desmantelamiento de infraestructuras?</t>
  </si>
  <si>
    <t>¿Exige la legislación nacional una EIAS para la(s) actividad(es) incluida(s) en el proyecto?</t>
  </si>
  <si>
    <t>¿Se han obtenido las licencias ambientales y sociales para la construcción?</t>
  </si>
  <si>
    <t>¿Se ha formulado un plan de salud y seguridad para la obra?</t>
  </si>
  <si>
    <t>¿La infraestructura dispone/dispondrá de agua potable e infraestructura de saneamiento manejados de forma segura?</t>
  </si>
  <si>
    <t>¿El proyecto propiciará desarrollo turístico importante con una afluencia adicional de personas?</t>
  </si>
  <si>
    <t>¿Tiene el proyecto riesgos/impactos de contaminación que puedan afectar a la salud y seguridad en el trabajo?</t>
  </si>
  <si>
    <t>N/A</t>
  </si>
  <si>
    <t>¿Tiene el proyecto riesgos/impactos sobre la calidad del agua?</t>
  </si>
  <si>
    <t>¿Tiene el proyecto riesgos/impactos sobre la calidad del aire?</t>
  </si>
  <si>
    <t>¿El proyecto tiene riesgos/impactos relacionados con la tierra/suelo (degradación, sedimentación, erosión del suelo)?</t>
  </si>
  <si>
    <t>¿El proyecto tiene riesgos/impactos relacionados con el ruido? (aumento del ruido)</t>
  </si>
  <si>
    <t>D</t>
  </si>
  <si>
    <t>SAS4</t>
  </si>
  <si>
    <t>SALUD, SEGURIDAD y PROTECCIÓN DE LAS COMUNIDADES</t>
  </si>
  <si>
    <t xml:space="preserve">¿El proyecto implica algún riesgo para la seguridad de las comunidades afectadas? </t>
  </si>
  <si>
    <t>¿El proyecto implica una afluencia de personas a largo plazo en las comunidades (investigación, documentación, construcción)?</t>
  </si>
  <si>
    <t>¿Supone el proyecto algún riesgo de salud y seguridad para las comunidades?</t>
  </si>
  <si>
    <t>¿El proyecto implica riesgos para el suministro de agua de la comunidad afectada?</t>
  </si>
  <si>
    <t>¿El proyecto incluye la instalación/uso de equipos en lugares accesibles para la comunidad?</t>
  </si>
  <si>
    <t>¿El proyecto involucra mano de obra comunitaria y presenta alto riesgo de violencia sexual y de género/explotación sexual/abuso?</t>
  </si>
  <si>
    <t>¿El proyecto involucra una participación continua de niños? (por ejemplo, eventos educativos, actividades escolares?</t>
  </si>
  <si>
    <t>¿El beneficiario planea usar imágenes de los miembros de la comunidad? (es decir, para mercadeo, medios de comunicación, reportes, publicaciones en general)</t>
  </si>
  <si>
    <t>E</t>
  </si>
  <si>
    <t>SAS5</t>
  </si>
  <si>
    <t>RESTRICCIONES DE ACCESO A LOS RECURSOS NATURALES, PÉRDIDA DE MEDIOS DE VIDA Y REASENTAMIENTO VOLUNTARIO LIMITADO</t>
  </si>
  <si>
    <t>¿El proyecto implica el reasentamiento de personas?</t>
  </si>
  <si>
    <t>¿El reasentamiento involucra a menos de 500 personas o 100 familias?</t>
  </si>
  <si>
    <t>¿El proyecto incluye nuevas restricciones de acceso a recursos naturales?</t>
  </si>
  <si>
    <t xml:space="preserve">¿El proyecto incluye el cumplimiento de la regulación de un ANP que conlleva restricciones de acceso a recursos? </t>
  </si>
  <si>
    <t>¿El proyecto implica cambios en la gestión de los recursos naturales que restrinjan su acceso?</t>
  </si>
  <si>
    <t xml:space="preserve">¿El proyecto creará restricciones de uso o acceso a los recursos culturales? </t>
  </si>
  <si>
    <t>¿El proyecto está destinado a financiar la adquisición de terrenos, lo que supone una reubicación o restricciones de acceso a recursos naturales?</t>
  </si>
  <si>
    <t>¿Las restricciones a los recursos naturales o culturales afectarán a los pueblos indígenas?</t>
  </si>
  <si>
    <t>¿El proyecto consiste en la planificación del uso del suelo/regulación de los recursos naturales a nivel regional, nacional, subnacional?</t>
  </si>
  <si>
    <t>F</t>
  </si>
  <si>
    <t>SAS6</t>
  </si>
  <si>
    <t>BIODIVERSIDAD Y CONSERVACIÓN, Y MANEJO SOSTENIBLE DE RECURSOS NATURALES VIVOS</t>
  </si>
  <si>
    <t>¿El proyecto implica riesgos de causar daños a la biodiversidad o perjudicar los servicios de los ecosistemas?</t>
  </si>
  <si>
    <t>¿El proyecto incluye la creación de una nueva área protegida o la ampliación de una ya existente?</t>
  </si>
  <si>
    <t>¿El proyecto implica la elaboración o modificación del programa de manejo de un área protegida?</t>
  </si>
  <si>
    <t>¿El proyecto implica la introducción de especies exóticas invasoras (o enfermedades, como bacterias o virus)?</t>
  </si>
  <si>
    <t xml:space="preserve">¿El proyecto se va a realizar en una área protegida o en una zona de alto valor en biodiversidad? y:  </t>
  </si>
  <si>
    <t>67A</t>
  </si>
  <si>
    <t>Las actividades incluyen pesca de especies silvestres o actividades de manejo de la fauna silvestre</t>
  </si>
  <si>
    <t>67B</t>
  </si>
  <si>
    <t>Incluye actividades agrícolas o acuícolas</t>
  </si>
  <si>
    <t>67C</t>
  </si>
  <si>
    <t>Implica la utilización de productos forestales maderable o no maderables</t>
  </si>
  <si>
    <t>67D</t>
  </si>
  <si>
    <t>¿Riesgos de crear vías de propagación de especies invasoras (o enfermedades como bacterias o virus)?</t>
  </si>
  <si>
    <t>67E</t>
  </si>
  <si>
    <t>Incluye la construcción, mejora o desmantelamiento de infraestructuras</t>
  </si>
  <si>
    <t>¿El proyecto se va a realizar en un área protegida y es coherente con su programa de manejo?</t>
  </si>
  <si>
    <t>¿El proyecto cambiará el régimen de manejo o la zonificación de un área protegida?</t>
  </si>
  <si>
    <t>¿El proyecto incluye agricultura, acuicultura, pesca, silvicultura, explotación forestal, ganadería, caza?</t>
  </si>
  <si>
    <t>¿El proyecto incluye el uso de pesticidas, herbicidas o fungicidas en una área protegida?</t>
  </si>
  <si>
    <t xml:space="preserve">¿El proyecto incluye actividades de restauración o rehabilitación?  </t>
  </si>
  <si>
    <t>¿El proyecto incluye la introducción de especies no nativas?</t>
  </si>
  <si>
    <t>Is there a risk of creating pathways for spreading invasive species (corridors, boats, etc.)?</t>
  </si>
  <si>
    <r>
      <rPr>
        <sz val="10"/>
        <color theme="1"/>
        <rFont val="Calibri"/>
      </rPr>
      <t xml:space="preserve">If yes, comply with ESS 6 33 to 38 (complete section </t>
    </r>
    <r>
      <rPr>
        <sz val="10"/>
        <color theme="1"/>
        <rFont val="Calibri (Body)"/>
      </rPr>
      <t>3.3.8.2</t>
    </r>
    <r>
      <rPr>
        <sz val="10"/>
        <color theme="1"/>
        <rFont val="Calibri"/>
      </rPr>
      <t xml:space="preserve"> of  ESCOP/ or ESIA/ESMP)</t>
    </r>
  </si>
  <si>
    <t>AFTER</t>
  </si>
  <si>
    <t>G</t>
  </si>
  <si>
    <t>SAS7</t>
  </si>
  <si>
    <t>PUEBLOS INDÍGENAS Y COMUNIDADES LOCALES TRADICIONALES</t>
  </si>
  <si>
    <r>
      <rPr>
        <sz val="11"/>
        <color rgb="FF2B3681"/>
        <rFont val="Calibri"/>
      </rPr>
      <t>¿El proyecto será implementado con o por pueblos indígenas</t>
    </r>
    <r>
      <rPr>
        <b/>
        <sz val="11"/>
        <color rgb="FF2B3681"/>
        <rFont val="Calibri"/>
      </rPr>
      <t xml:space="preserve"> (PI)</t>
    </r>
    <r>
      <rPr>
        <sz val="11"/>
        <color rgb="FF2B3681"/>
        <rFont val="Calibri"/>
      </rPr>
      <t xml:space="preserve"> y comunidades locales tradicionales</t>
    </r>
    <r>
      <rPr>
        <b/>
        <sz val="11"/>
        <color rgb="FF2B3681"/>
        <rFont val="Calibri"/>
      </rPr>
      <t xml:space="preserve"> (CLT)</t>
    </r>
    <r>
      <rPr>
        <sz val="11"/>
        <color rgb="FF2B3681"/>
        <rFont val="Calibri"/>
      </rPr>
      <t>?</t>
    </r>
  </si>
  <si>
    <t>¿Existe algún riesgo de perjudicar a los pueblos indígenas y a las comunidades locales tradicionales?</t>
  </si>
  <si>
    <t>¿Existe algún riesgo de que se vea afectado el acceso de los pueblos indígenas y CLT a los recursos naturales o culturales?</t>
  </si>
  <si>
    <t>¿El proyecto incluye el acceso a conocimientos tradicionales de PI y CLT asociados a recursos genéticos?</t>
  </si>
  <si>
    <t>¿El proyecto incluye el uso comercial del patrimonio cultural sobre el que los PI y CLT tienen derechos consuetudinarios?</t>
  </si>
  <si>
    <t>H</t>
  </si>
  <si>
    <t>SAS8</t>
  </si>
  <si>
    <t>PATRIMONIO CULTURAL</t>
  </si>
  <si>
    <t>¿Se ejecutará el proyecto en un lugar reconocido como patrimonio cultural o en sus proximidades?</t>
  </si>
  <si>
    <r>
      <rPr>
        <sz val="11"/>
        <color rgb="FF2B3681"/>
        <rFont val="Calibri"/>
      </rPr>
      <t xml:space="preserve">¿El proyecto restringirá el acceso a lugares sagrados </t>
    </r>
    <r>
      <rPr>
        <sz val="11"/>
        <color rgb="FF002060"/>
        <rFont val="Calibri"/>
      </rPr>
      <t>o sitios natur</t>
    </r>
    <r>
      <rPr>
        <sz val="11"/>
        <color rgb="FF2B3681"/>
        <rFont val="Calibri"/>
      </rPr>
      <t>ales de importancia cultural y espiritual?</t>
    </r>
  </si>
  <si>
    <t>¿La ubicación del proyecto incluye sitios de importancia cultural (sitios ceremoniales, entierros)?</t>
  </si>
  <si>
    <t>I</t>
  </si>
  <si>
    <t>SAS9</t>
  </si>
  <si>
    <t>GÉNERO</t>
  </si>
  <si>
    <t xml:space="preserve">¿El proyecto considera las normas, los roles y las relaciones de género, y muestra la inclusión de temas de género? </t>
  </si>
  <si>
    <r>
      <rPr>
        <sz val="11"/>
        <color rgb="FF2B3681"/>
        <rFont val="Calibri"/>
      </rPr>
      <t xml:space="preserve">¿Los derechos/oportunidades de las mujeres y las niñas para participar </t>
    </r>
    <r>
      <rPr>
        <sz val="11"/>
        <color rgb="FF002060"/>
        <rFont val="Calibri"/>
      </rPr>
      <t xml:space="preserve">en el proyecto </t>
    </r>
    <r>
      <rPr>
        <sz val="11"/>
        <color rgb="FF2B3681"/>
        <rFont val="Calibri"/>
      </rPr>
      <t>dependen de ser hombre o mujer?</t>
    </r>
  </si>
  <si>
    <t>¿El proyecto tiene riesgos e impactos adversos basados en la identidad de género o la orientación sexual?</t>
  </si>
  <si>
    <t>¿Existen riesgos de explotación y abuso sexual en el proyecto?</t>
  </si>
  <si>
    <r>
      <rPr>
        <sz val="11"/>
        <color rgb="FF2B3681"/>
        <rFont val="Calibri"/>
      </rPr>
      <t>¿Se han documenta</t>
    </r>
    <r>
      <rPr>
        <sz val="11"/>
        <color rgb="FF002060"/>
        <rFont val="Calibri"/>
      </rPr>
      <t xml:space="preserve">do casos </t>
    </r>
    <r>
      <rPr>
        <sz val="11"/>
        <color rgb="FF2B3681"/>
        <rFont val="Calibri"/>
      </rPr>
      <t>de violencia sexual  o de violencia sexual basada en género en la organización proponente?</t>
    </r>
  </si>
  <si>
    <t>Explique brevemente el caso, si aplica:</t>
  </si>
  <si>
    <t>J</t>
  </si>
  <si>
    <t>SAS10</t>
  </si>
  <si>
    <t>INVOLUCRAMIENTO DE ACTORES, DIVULGACIÓN DE INFORMACIÓN Y PARTICIPACIÓN</t>
  </si>
  <si>
    <t>¿Ya se elaboró un plan de participación y comunicación con actores clave (PPCAC)?</t>
  </si>
  <si>
    <t>¿Se han identificado los actores vulnerables y desfavorecidos?</t>
  </si>
  <si>
    <t>¿Está garantizada la participación equitativa de personas de todos los géneros en el proceso de consulta y procesos de gestión?</t>
  </si>
  <si>
    <t>¿Se ha elaborado una Matriz de Divulgación de Información?</t>
  </si>
  <si>
    <r>
      <rPr>
        <sz val="11"/>
        <color rgb="FF2B3681"/>
        <rFont val="Calibri"/>
      </rPr>
      <t xml:space="preserve">¿Se ha adoptado el uso de plataformas digitales para llevar a cabo el involucramiento y </t>
    </r>
    <r>
      <rPr>
        <sz val="11"/>
        <color rgb="FF262626"/>
        <rFont val="Calibri"/>
      </rPr>
      <t>participación</t>
    </r>
    <r>
      <rPr>
        <sz val="11"/>
        <color rgb="FF00B0F0"/>
        <rFont val="Calibri"/>
      </rPr>
      <t xml:space="preserve"> </t>
    </r>
    <r>
      <rPr>
        <sz val="11"/>
        <color rgb="FF2B3681"/>
        <rFont val="Calibri"/>
      </rPr>
      <t>de los actores?</t>
    </r>
  </si>
  <si>
    <t>k</t>
  </si>
  <si>
    <t>Declaración</t>
  </si>
  <si>
    <t>Declaro que, a mi leal saber y entender, la información facilitada es veraz y de buena fe</t>
  </si>
  <si>
    <t>Si esta casilla se deja vacía o dice "NO", el CAS no es válido</t>
  </si>
  <si>
    <t>Categorías de riesgo</t>
  </si>
  <si>
    <t>Descripción</t>
  </si>
  <si>
    <t xml:space="preserve">Si en la columna F, se tiene una o más de una "B", la categoría de riesgo es "B", si se tiene una o más de una "B+" la categoria de riesgo es "B+", Si solo se tienen "C" la categoría de riesgo es "C". </t>
  </si>
  <si>
    <t>COMENTARIOS</t>
  </si>
  <si>
    <t xml:space="preserve">¿La organización proponente cuenta con un SGAS y lo utilizará para la gestión de los riesgos del proyecto? </t>
  </si>
  <si>
    <t>¿Se espera que haya jóvenes entre  14  a 17 años trabajando en el proyecto?</t>
  </si>
  <si>
    <t>¿La integridad física de las personas que trabajan en el proyecto se verá comprometida por factores externos? (riesgos de seguridad asociados a crimen organizado, riesgo de secuestros, zona de narcotráfico, etc)</t>
  </si>
  <si>
    <t>¿Pueden evitarse o reducirse aún más las emisiones de gases de efecto invernadero del proyecto? (utilizando energías renovables, evitando uso de combustible fósil, etc.)</t>
  </si>
  <si>
    <t>¿La infraestructura nueva o renovaciones en la infraestructura actual aumentará la afluencia de personas?</t>
  </si>
  <si>
    <t>¿El proyecto tiene riesgos/impactos relacionados con la salud y la seguridad de la comunidad? (como COVID-19 u otras enfermedades infectocontagiosas que pudieran surgir)</t>
  </si>
  <si>
    <t>¿El proyecto financia personal de seguridad o servicios de seguridad para garantizar la protección de los recursos? ( incluyendo personal armado)</t>
  </si>
  <si>
    <t>¿El proyecto tiene el potencial de activar eventos de emergencia que afecten la salud, seguridad y/o protección de las comunidades? (e.g. una situación de violencia en una reunión de la comunidad apoyada por el proyecto, derrumbe o explosión/incendio de infraestructura apoyada por el proyecto y que la comunidad la utilice)</t>
  </si>
  <si>
    <r>
      <t>¿L</t>
    </r>
    <r>
      <rPr>
        <sz val="11"/>
        <color rgb="FF2B3681"/>
        <rFont val="Calibri"/>
        <family val="2"/>
      </rPr>
      <t>as nuevas</t>
    </r>
    <r>
      <rPr>
        <sz val="11"/>
        <color rgb="FF2B3681"/>
        <rFont val="Calibri"/>
      </rPr>
      <t xml:space="preserve"> restricciones a los recursos naturales </t>
    </r>
    <r>
      <rPr>
        <i/>
        <u/>
        <sz val="11"/>
        <color rgb="FFC00000"/>
        <rFont val="Calibri"/>
      </rPr>
      <t>han sido aceptadas de manera voluntaria por las comunidades afectadas</t>
    </r>
    <r>
      <rPr>
        <sz val="11"/>
        <color rgb="FF2B3681"/>
        <rFont val="Calibri"/>
      </rPr>
      <t>?</t>
    </r>
  </si>
  <si>
    <t>¿El proyecto incluye actividades de investigación, colecta y/o manipulación  de animales y otros recursos naturales vivos ?</t>
  </si>
  <si>
    <t>¿Los pueblos indígenas y las comunidades locales tradicionales habitan u ocupan la zona del proyecto? (el proyecto esta en ejecución y ya se ha tenido un primer acercamiento con los PI y CLT)</t>
  </si>
  <si>
    <t>¿Los pueblos indígenas y las comunidades tradicionales locales habitan la zona donde se desarrollará el proyecto? (El proyecto es nuevo y aún no se ha tenido un acercamiento previo con los PI y CLT)</t>
  </si>
  <si>
    <t>¿El proyecto incluye el movimiento o la remoción de tierra o cualquier otra alteración del paisaje que podría llevar a hallazgos fortuitos de bienes culturales?</t>
  </si>
  <si>
    <t xml:space="preserve">Actividades con riesgos significativamente adversos e impactos potenciales sobre el medio ambiente y/o las comunidades. Los riesgos ambientales y sociales y los impactos potenciales son diversos, prolongados, irreversibles o sin precedentes. (Actividades incluidas en la lista de exclusión de MAR Fund y con alto riesgo de introducción de especies invasoras) </t>
  </si>
  <si>
    <t>Indicación para asignar categoría de riesgo</t>
  </si>
  <si>
    <t>Actividades clasificadas por lo demás en la categoría B, salvo que exista un único riesgo ambiental y social o un impacto potencial que sea significativo, irreversible, prolongados o sin precedentes. (Aunque es necesario analizar caso por caso, puede incluir construcción, renovación o desmantelamiento de infraestructura mayor, grande o mediana, actividades de  restauración y/o rehabilitación a escala mediana y grande, actividades que producen restricción de acceso a recursos, empleo de menores de 14-17 años, riesgo moderado de introducción de especies exóticas invasoras, establecimiento de  áreas protegidas con medidas para hacer cumplir las restricciones de acceso a recursos naturales y riesgos significativos, irreversibles, amplios o sin precedentes para la salud y la seguridad de las personas y las comunidades)</t>
  </si>
  <si>
    <t>Actividades con riesgos ambientales y sociales e impactos potenciales que son limitados, en gran medida reversibles, generalmente específicos del lugar y fácilmente atendidos a través de medidas de mitigación. (Aunque es necesario analizar caso por caso, puede incluir construcción, renovación o desmantelamiento de infraestructura pequeña, actividades de  restauración y/o rehabilitación a pequeña escala y establecimiento de  áreas protegidas sin medidas para hacer cumplir las restricciones de acceso a recursos naturales)</t>
  </si>
  <si>
    <t>Actividades con riesgos y/o impactos ambientales y sociales mínimos o nulos. (Por lo general son proyectos no basados en el territorio)</t>
  </si>
  <si>
    <t>Categoría A (Alto Riesgo)</t>
  </si>
  <si>
    <r>
      <rPr>
        <sz val="11"/>
        <color theme="1"/>
        <rFont val="Calibri"/>
        <family val="2"/>
      </rPr>
      <t>Categoría B+ (Riesgo Sustancial)</t>
    </r>
  </si>
  <si>
    <t>Categoría B (Riesgo Moderado)</t>
  </si>
  <si>
    <t>Categoría C (Bajo Riesgo)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</si>
</sst>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8">
    <font>
      <sz val="12"/>
      <color theme="1"/>
      <name val="Calibri"/>
      <scheme val="minor"/>
    </font>
    <font>
      <sz val="12"/>
      <color rgb="FF000000"/>
      <name val="Calibri"/>
    </font>
    <font>
      <sz val="12"/>
      <color theme="1"/>
      <name val="Calibri"/>
    </font>
    <font>
      <sz val="8"/>
      <color rgb="FF9D8100"/>
      <name val="Open Sans"/>
    </font>
    <font>
      <sz val="10"/>
      <color theme="1"/>
      <name val="Calibri"/>
    </font>
    <font>
      <sz val="10"/>
      <color rgb="FF2B3681"/>
      <name val="Calibri"/>
    </font>
    <font>
      <sz val="8"/>
      <color rgb="FF2B3681"/>
      <name val="Calibri"/>
    </font>
    <font>
      <sz val="10"/>
      <color rgb="FFA5A5A5"/>
      <name val="Calibri"/>
    </font>
    <font>
      <sz val="10"/>
      <color rgb="FF9D8100"/>
      <name val="Calibri"/>
    </font>
    <font>
      <i/>
      <sz val="9"/>
      <color rgb="FFC4BD97"/>
      <name val="Open Sans"/>
    </font>
    <font>
      <i/>
      <sz val="9"/>
      <color rgb="FFC80A0A"/>
      <name val="Open Sans"/>
    </font>
    <font>
      <u/>
      <sz val="12"/>
      <color theme="10"/>
      <name val="Calibri"/>
    </font>
    <font>
      <sz val="10"/>
      <color rgb="FF7F7F7F"/>
      <name val="Calibri"/>
    </font>
    <font>
      <b/>
      <sz val="8"/>
      <color rgb="FF2B3681"/>
      <name val="Calibri"/>
    </font>
    <font>
      <sz val="12"/>
      <color theme="0"/>
      <name val="Calibri"/>
    </font>
    <font>
      <sz val="11"/>
      <color theme="0"/>
      <name val="Calibri"/>
    </font>
    <font>
      <sz val="8"/>
      <color theme="0"/>
      <name val="Calibri"/>
    </font>
    <font>
      <sz val="9"/>
      <color theme="0"/>
      <name val="Calibri"/>
    </font>
    <font>
      <sz val="12"/>
      <name val="Calibri"/>
    </font>
    <font>
      <sz val="11"/>
      <color rgb="FF2B3681"/>
      <name val="Calibri"/>
    </font>
    <font>
      <sz val="8"/>
      <color rgb="FF002060"/>
      <name val="Calibri"/>
    </font>
    <font>
      <sz val="9"/>
      <color rgb="FF2B3681"/>
      <name val="Calibri"/>
    </font>
    <font>
      <i/>
      <sz val="8"/>
      <color theme="1"/>
      <name val="Calibri"/>
    </font>
    <font>
      <sz val="12"/>
      <color rgb="FF2B3681"/>
      <name val="Calibri"/>
    </font>
    <font>
      <i/>
      <sz val="8"/>
      <color rgb="FF2B3681"/>
      <name val="Arial"/>
    </font>
    <font>
      <sz val="8"/>
      <color rgb="FFA36800"/>
      <name val="Calibri"/>
    </font>
    <font>
      <sz val="8"/>
      <color theme="1"/>
      <name val="Calibri"/>
    </font>
    <font>
      <sz val="12"/>
      <color rgb="FF9C0006"/>
      <name val="Calibri"/>
    </font>
    <font>
      <b/>
      <sz val="8"/>
      <color rgb="FFEEECE1"/>
      <name val="Calibri"/>
    </font>
    <font>
      <sz val="8"/>
      <color rgb="FF009051"/>
      <name val="Calibri"/>
    </font>
    <font>
      <sz val="10"/>
      <color rgb="FF000000"/>
      <name val="Calibri"/>
    </font>
    <font>
      <sz val="8"/>
      <color rgb="FF997200"/>
      <name val="Calibri"/>
    </font>
    <font>
      <sz val="10"/>
      <color rgb="FFEEECE1"/>
      <name val="Calibri"/>
    </font>
    <font>
      <sz val="10"/>
      <color rgb="FF002060"/>
      <name val="Calibri"/>
    </font>
    <font>
      <i/>
      <sz val="12"/>
      <color rgb="FFC00000"/>
      <name val="Calibri"/>
    </font>
    <font>
      <i/>
      <sz val="8"/>
      <color rgb="FF2B3681"/>
      <name val="Calibri"/>
    </font>
    <font>
      <i/>
      <sz val="11"/>
      <color rgb="FF2B3681"/>
      <name val="Calibri"/>
    </font>
    <font>
      <sz val="11"/>
      <color rgb="FF002060"/>
      <name val="Calibri"/>
    </font>
    <font>
      <b/>
      <sz val="11"/>
      <color rgb="FF000000"/>
      <name val="Calibri"/>
    </font>
    <font>
      <sz val="10"/>
      <color rgb="FF7F7F7F"/>
      <name val="Calibri (Body)"/>
    </font>
    <font>
      <sz val="9"/>
      <color rgb="FF2B3681"/>
      <name val="Calibri (Body)"/>
    </font>
    <font>
      <i/>
      <sz val="11"/>
      <color theme="9"/>
      <name val="Calibri"/>
    </font>
    <font>
      <i/>
      <u/>
      <sz val="11"/>
      <color rgb="FFC00000"/>
      <name val="Calibri"/>
    </font>
    <font>
      <sz val="10"/>
      <color theme="1"/>
      <name val="Calibri (Body)"/>
    </font>
    <font>
      <b/>
      <sz val="11"/>
      <color rgb="FF2B3681"/>
      <name val="Calibri"/>
    </font>
    <font>
      <sz val="11"/>
      <color rgb="FF262626"/>
      <name val="Calibri"/>
    </font>
    <font>
      <sz val="11"/>
      <color rgb="FF00B0F0"/>
      <name val="Calibri"/>
    </font>
    <font>
      <sz val="10"/>
      <color rgb="FF2B3681"/>
      <name val="Calibri"/>
      <family val="2"/>
    </font>
    <font>
      <sz val="12"/>
      <color theme="1"/>
      <name val="Calibri"/>
      <family val="2"/>
    </font>
    <font>
      <sz val="11"/>
      <color rgb="FF2B3681"/>
      <name val="Calibri"/>
      <family val="2"/>
    </font>
    <font>
      <sz val="12"/>
      <color rgb="FF2B3681"/>
      <name val="Calibri"/>
      <family val="2"/>
    </font>
    <font>
      <b/>
      <sz val="11"/>
      <color rgb="FF2B3681"/>
      <name val="Calibri"/>
      <family val="2"/>
    </font>
    <font>
      <sz val="11"/>
      <color theme="1"/>
      <name val="Calibri"/>
      <family val="2"/>
    </font>
    <font>
      <sz val="12"/>
      <name val="Calibri"/>
      <family val="2"/>
    </font>
    <font>
      <b/>
      <sz val="10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  <fill>
      <patternFill patternType="solid">
        <fgColor rgb="FF2B3681"/>
        <bgColor rgb="FF2B3681"/>
      </patternFill>
    </fill>
    <fill>
      <patternFill patternType="solid">
        <fgColor rgb="FFFFFF00"/>
        <bgColor rgb="FFFFFF00"/>
      </patternFill>
    </fill>
    <fill>
      <patternFill patternType="solid">
        <fgColor rgb="FFDAE4FF"/>
        <bgColor rgb="FFDAE4FF"/>
      </patternFill>
    </fill>
    <fill>
      <patternFill patternType="solid">
        <fgColor rgb="FFFFEB9C"/>
        <bgColor rgb="FFFFEB9C"/>
      </patternFill>
    </fill>
    <fill>
      <patternFill patternType="solid">
        <fgColor rgb="FFFFFFFF"/>
        <bgColor rgb="FFFFFFFF"/>
      </patternFill>
    </fill>
    <fill>
      <patternFill patternType="solid">
        <fgColor rgb="FFEED9DF"/>
        <bgColor rgb="FFEED9DF"/>
      </patternFill>
    </fill>
    <fill>
      <patternFill patternType="solid">
        <fgColor rgb="FFEED8DB"/>
        <bgColor rgb="FFEED8DB"/>
      </patternFill>
    </fill>
    <fill>
      <patternFill patternType="solid">
        <fgColor theme="0"/>
        <bgColor theme="0"/>
      </patternFill>
    </fill>
    <fill>
      <patternFill patternType="solid">
        <fgColor rgb="FFC6F0CE"/>
        <bgColor rgb="FFC6F0CE"/>
      </patternFill>
    </fill>
    <fill>
      <patternFill patternType="solid">
        <fgColor rgb="FFEFECE1"/>
        <bgColor rgb="FFEFECE1"/>
      </patternFill>
    </fill>
    <fill>
      <patternFill patternType="solid">
        <fgColor rgb="FFDDD9C3"/>
        <bgColor rgb="FFDDD9C3"/>
      </patternFill>
    </fill>
    <fill>
      <patternFill patternType="solid">
        <fgColor theme="0"/>
        <bgColor rgb="FFFFFF00"/>
      </patternFill>
    </fill>
  </fills>
  <borders count="97">
    <border>
      <left/>
      <right/>
      <top/>
      <bottom/>
      <diagonal/>
    </border>
    <border>
      <left style="thin">
        <color rgb="FF2B3681"/>
      </left>
      <right/>
      <top style="thin">
        <color rgb="FF2B3681"/>
      </top>
      <bottom/>
      <diagonal/>
    </border>
    <border>
      <left style="double">
        <color rgb="FF2B3681"/>
      </left>
      <right style="double">
        <color rgb="FF2B3681"/>
      </right>
      <top style="double">
        <color rgb="FF2B3681"/>
      </top>
      <bottom style="double">
        <color rgb="FF2B3681"/>
      </bottom>
      <diagonal/>
    </border>
    <border>
      <left style="double">
        <color rgb="FF2B3681"/>
      </left>
      <right/>
      <top style="double">
        <color rgb="FF2B3681"/>
      </top>
      <bottom/>
      <diagonal/>
    </border>
    <border>
      <left/>
      <right/>
      <top style="double">
        <color rgb="FF2B3681"/>
      </top>
      <bottom/>
      <diagonal/>
    </border>
    <border>
      <left style="thin">
        <color theme="0"/>
      </left>
      <right style="thin">
        <color theme="0"/>
      </right>
      <top style="double">
        <color rgb="FF2B3681"/>
      </top>
      <bottom/>
      <diagonal/>
    </border>
    <border>
      <left style="thin">
        <color theme="0"/>
      </left>
      <right/>
      <top style="double">
        <color rgb="FF2B3681"/>
      </top>
      <bottom/>
      <diagonal/>
    </border>
    <border>
      <left/>
      <right/>
      <top style="double">
        <color rgb="FF2B3681"/>
      </top>
      <bottom/>
      <diagonal/>
    </border>
    <border>
      <left/>
      <right style="thin">
        <color theme="0"/>
      </right>
      <top style="double">
        <color rgb="FF2B3681"/>
      </top>
      <bottom/>
      <diagonal/>
    </border>
    <border>
      <left/>
      <right style="double">
        <color rgb="FF2B3681"/>
      </right>
      <top style="double">
        <color rgb="FF2B3681"/>
      </top>
      <bottom/>
      <diagonal/>
    </border>
    <border>
      <left style="double">
        <color rgb="FF2B3681"/>
      </left>
      <right/>
      <top/>
      <bottom/>
      <diagonal/>
    </border>
    <border>
      <left/>
      <right/>
      <top/>
      <bottom/>
      <diagonal/>
    </border>
    <border>
      <left style="double">
        <color rgb="FF2B3681"/>
      </left>
      <right/>
      <top style="thin">
        <color rgb="FF2B3681"/>
      </top>
      <bottom style="thin">
        <color rgb="FF2B3681"/>
      </bottom>
      <diagonal/>
    </border>
    <border>
      <left/>
      <right/>
      <top style="thin">
        <color rgb="FF2B3681"/>
      </top>
      <bottom style="thin">
        <color rgb="FF2B3681"/>
      </bottom>
      <diagonal/>
    </border>
    <border>
      <left/>
      <right style="thin">
        <color rgb="FF000000"/>
      </right>
      <top style="thin">
        <color rgb="FF2B3681"/>
      </top>
      <bottom style="thin">
        <color rgb="FF2B3681"/>
      </bottom>
      <diagonal/>
    </border>
    <border>
      <left/>
      <right style="double">
        <color theme="0"/>
      </right>
      <top style="thin">
        <color rgb="FF2B3681"/>
      </top>
      <bottom style="thin">
        <color rgb="FF2B3681"/>
      </bottom>
      <diagonal/>
    </border>
    <border>
      <left style="thin">
        <color theme="0"/>
      </left>
      <right style="thin">
        <color theme="0"/>
      </right>
      <top style="thin">
        <color rgb="FF2B3681"/>
      </top>
      <bottom style="thin">
        <color rgb="FF2B3681"/>
      </bottom>
      <diagonal/>
    </border>
    <border>
      <left style="thin">
        <color theme="0"/>
      </left>
      <right/>
      <top style="thin">
        <color rgb="FF2B3681"/>
      </top>
      <bottom style="thin">
        <color rgb="FF2B3681"/>
      </bottom>
      <diagonal/>
    </border>
    <border>
      <left/>
      <right/>
      <top style="thin">
        <color rgb="FF2B3681"/>
      </top>
      <bottom style="thin">
        <color rgb="FF2B3681"/>
      </bottom>
      <diagonal/>
    </border>
    <border>
      <left/>
      <right style="thin">
        <color theme="0"/>
      </right>
      <top style="thin">
        <color rgb="FF2B3681"/>
      </top>
      <bottom style="thin">
        <color rgb="FF2B3681"/>
      </bottom>
      <diagonal/>
    </border>
    <border>
      <left style="double">
        <color rgb="FF2B3681"/>
      </left>
      <right/>
      <top/>
      <bottom/>
      <diagonal/>
    </border>
    <border>
      <left/>
      <right/>
      <top style="thin">
        <color rgb="FF2B3681"/>
      </top>
      <bottom/>
      <diagonal/>
    </border>
    <border>
      <left/>
      <right style="thin">
        <color rgb="FF2B3681"/>
      </right>
      <top style="thin">
        <color rgb="FF2B3681"/>
      </top>
      <bottom/>
      <diagonal/>
    </border>
    <border>
      <left style="thin">
        <color rgb="FF2B3681"/>
      </left>
      <right style="thin">
        <color rgb="FF2B3681"/>
      </right>
      <top/>
      <bottom style="thin">
        <color rgb="FF2B3681"/>
      </bottom>
      <diagonal/>
    </border>
    <border>
      <left style="thin">
        <color rgb="FF2B3681"/>
      </left>
      <right style="thin">
        <color rgb="FFEEECE1"/>
      </right>
      <top style="thin">
        <color rgb="FF2B3681"/>
      </top>
      <bottom style="thin">
        <color rgb="FFEEECE1"/>
      </bottom>
      <diagonal/>
    </border>
    <border>
      <left style="thin">
        <color rgb="FFEEECE1"/>
      </left>
      <right style="thin">
        <color rgb="FFEEECE1"/>
      </right>
      <top style="thin">
        <color rgb="FF2B3681"/>
      </top>
      <bottom style="thin">
        <color rgb="FFEEECE1"/>
      </bottom>
      <diagonal/>
    </border>
    <border>
      <left style="thin">
        <color rgb="FFEEECE1"/>
      </left>
      <right/>
      <top style="thin">
        <color rgb="FF2B3681"/>
      </top>
      <bottom style="thin">
        <color rgb="FFEEECE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double">
        <color rgb="FF2B3681"/>
      </right>
      <top/>
      <bottom/>
      <diagonal/>
    </border>
    <border>
      <left/>
      <right style="thin">
        <color rgb="FF2B3681"/>
      </right>
      <top/>
      <bottom/>
      <diagonal/>
    </border>
    <border>
      <left style="thin">
        <color rgb="FF2B3681"/>
      </left>
      <right style="thin">
        <color rgb="FF2B3681"/>
      </right>
      <top style="thin">
        <color rgb="FF2B3681"/>
      </top>
      <bottom style="thin">
        <color rgb="FF2B3681"/>
      </bottom>
      <diagonal/>
    </border>
    <border>
      <left style="thin">
        <color rgb="FF2B3681"/>
      </left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thin">
        <color rgb="FFEEECE1"/>
      </left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thin">
        <color rgb="FFEEECE1"/>
      </left>
      <right/>
      <top style="thin">
        <color rgb="FFEEECE1"/>
      </top>
      <bottom style="thin">
        <color rgb="FFEEECE1"/>
      </bottom>
      <diagonal/>
    </border>
    <border>
      <left/>
      <right/>
      <top/>
      <bottom/>
      <diagonal/>
    </border>
    <border>
      <left/>
      <right style="thin">
        <color rgb="FF2B3681"/>
      </right>
      <top/>
      <bottom/>
      <diagonal/>
    </border>
    <border>
      <left style="thin">
        <color rgb="FF2B3681"/>
      </left>
      <right style="thin">
        <color rgb="FFEEECE1"/>
      </right>
      <top style="thin">
        <color rgb="FFEEECE1"/>
      </top>
      <bottom/>
      <diagonal/>
    </border>
    <border>
      <left style="thin">
        <color rgb="FF2B3681"/>
      </left>
      <right style="thin">
        <color rgb="FF2B3681"/>
      </right>
      <top style="thin">
        <color rgb="FF2B3681"/>
      </top>
      <bottom/>
      <diagonal/>
    </border>
    <border>
      <left/>
      <right/>
      <top/>
      <bottom/>
      <diagonal/>
    </border>
    <border>
      <left/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thin">
        <color rgb="FF2B3681"/>
      </left>
      <right style="thin">
        <color rgb="FF938953"/>
      </right>
      <top style="thin">
        <color rgb="FF2B3681"/>
      </top>
      <bottom style="thin">
        <color rgb="FF938953"/>
      </bottom>
      <diagonal/>
    </border>
    <border>
      <left style="thin">
        <color rgb="FF938953"/>
      </left>
      <right style="thin">
        <color rgb="FF938953"/>
      </right>
      <top style="thin">
        <color rgb="FF2B3681"/>
      </top>
      <bottom style="thin">
        <color rgb="FF938953"/>
      </bottom>
      <diagonal/>
    </border>
    <border>
      <left style="thin">
        <color rgb="FF938953"/>
      </left>
      <right style="thin">
        <color rgb="FF2B3681"/>
      </right>
      <top style="thin">
        <color rgb="FF2B3681"/>
      </top>
      <bottom style="thin">
        <color rgb="FF938953"/>
      </bottom>
      <diagonal/>
    </border>
    <border>
      <left style="thin">
        <color rgb="FF000000"/>
      </left>
      <right style="thin">
        <color rgb="FF938953"/>
      </right>
      <top style="thin">
        <color rgb="FF000000"/>
      </top>
      <bottom style="thin">
        <color rgb="FF938953"/>
      </bottom>
      <diagonal/>
    </border>
    <border>
      <left style="thin">
        <color rgb="FF938953"/>
      </left>
      <right style="thin">
        <color rgb="FF938953"/>
      </right>
      <top style="thin">
        <color rgb="FF000000"/>
      </top>
      <bottom style="thin">
        <color rgb="FF938953"/>
      </bottom>
      <diagonal/>
    </border>
    <border>
      <left style="thin">
        <color rgb="FF938953"/>
      </left>
      <right style="thin">
        <color rgb="FF000000"/>
      </right>
      <top style="thin">
        <color rgb="FF000000"/>
      </top>
      <bottom style="thin">
        <color rgb="FF938953"/>
      </bottom>
      <diagonal/>
    </border>
    <border>
      <left style="thin">
        <color rgb="FF2B3681"/>
      </left>
      <right style="thin">
        <color rgb="FF938953"/>
      </right>
      <top style="thin">
        <color rgb="FF938953"/>
      </top>
      <bottom style="thin">
        <color rgb="FF938953"/>
      </bottom>
      <diagonal/>
    </border>
    <border>
      <left style="thin">
        <color rgb="FF938953"/>
      </left>
      <right style="thin">
        <color rgb="FF938953"/>
      </right>
      <top style="thin">
        <color rgb="FF938953"/>
      </top>
      <bottom style="thin">
        <color rgb="FF938953"/>
      </bottom>
      <diagonal/>
    </border>
    <border>
      <left style="thin">
        <color rgb="FF938953"/>
      </left>
      <right style="thin">
        <color rgb="FF2B3681"/>
      </right>
      <top style="thin">
        <color rgb="FF938953"/>
      </top>
      <bottom style="thin">
        <color rgb="FF938953"/>
      </bottom>
      <diagonal/>
    </border>
    <border>
      <left style="thin">
        <color rgb="FF000000"/>
      </left>
      <right style="thin">
        <color rgb="FF938953"/>
      </right>
      <top style="thin">
        <color rgb="FF938953"/>
      </top>
      <bottom style="thin">
        <color rgb="FF938953"/>
      </bottom>
      <diagonal/>
    </border>
    <border>
      <left style="thin">
        <color rgb="FF938953"/>
      </left>
      <right style="thin">
        <color rgb="FF000000"/>
      </right>
      <top style="thin">
        <color rgb="FF938953"/>
      </top>
      <bottom style="thin">
        <color rgb="FF938953"/>
      </bottom>
      <diagonal/>
    </border>
    <border>
      <left style="thin">
        <color rgb="FF000000"/>
      </left>
      <right/>
      <top/>
      <bottom/>
      <diagonal/>
    </border>
    <border>
      <left style="thin">
        <color rgb="FF938953"/>
      </left>
      <right style="double">
        <color rgb="FF2B3681"/>
      </right>
      <top/>
      <bottom/>
      <diagonal/>
    </border>
    <border>
      <left style="thin">
        <color rgb="FF2B3681"/>
      </left>
      <right style="thin">
        <color rgb="FF000000"/>
      </right>
      <top style="thin">
        <color rgb="FFEEECE1"/>
      </top>
      <bottom style="thin">
        <color rgb="FFEEECE1"/>
      </bottom>
      <diagonal/>
    </border>
    <border>
      <left/>
      <right style="thin">
        <color rgb="FF938953"/>
      </right>
      <top style="thin">
        <color rgb="FF938953"/>
      </top>
      <bottom style="thin">
        <color rgb="FF938953"/>
      </bottom>
      <diagonal/>
    </border>
    <border>
      <left/>
      <right style="double">
        <color rgb="FF2B3681"/>
      </right>
      <top/>
      <bottom/>
      <diagonal/>
    </border>
    <border>
      <left style="thin">
        <color rgb="FF2B3681"/>
      </left>
      <right style="thin">
        <color rgb="FF2B3681"/>
      </right>
      <top style="thin">
        <color rgb="FF2B3681"/>
      </top>
      <bottom style="thin">
        <color rgb="FF7F7F7F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/>
      <top style="thin">
        <color rgb="FFC80A0A"/>
      </top>
      <bottom style="thin">
        <color rgb="FF2B368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2B3681"/>
      </bottom>
      <diagonal/>
    </border>
    <border>
      <left/>
      <right/>
      <top style="thin">
        <color rgb="FF2B3681"/>
      </top>
      <bottom style="thin">
        <color rgb="FFD8D8D8"/>
      </bottom>
      <diagonal/>
    </border>
    <border>
      <left/>
      <right style="thin">
        <color rgb="FF2B3681"/>
      </right>
      <top style="thin">
        <color rgb="FF2B3681"/>
      </top>
      <bottom style="thin">
        <color rgb="FFD8D8D8"/>
      </bottom>
      <diagonal/>
    </border>
    <border>
      <left/>
      <right/>
      <top style="thin">
        <color rgb="FFD8D8D8"/>
      </top>
      <bottom/>
      <diagonal/>
    </border>
    <border>
      <left/>
      <right style="thin">
        <color rgb="FF2B3681"/>
      </right>
      <top style="thin">
        <color rgb="FFD8D8D8"/>
      </top>
      <bottom/>
      <diagonal/>
    </border>
    <border>
      <left/>
      <right/>
      <top style="thin">
        <color rgb="FF2B368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B3681"/>
      </right>
      <top style="thin">
        <color rgb="FF2B3681"/>
      </top>
      <bottom style="thin">
        <color rgb="FF2B3681"/>
      </bottom>
      <diagonal/>
    </border>
    <border>
      <left/>
      <right style="thin">
        <color rgb="FF000000"/>
      </right>
      <top/>
      <bottom/>
      <diagonal/>
    </border>
    <border>
      <left style="thin">
        <color rgb="FF2B3681"/>
      </left>
      <right style="thin">
        <color rgb="FF000000"/>
      </right>
      <top style="thin">
        <color rgb="FF2B3681"/>
      </top>
      <bottom style="thin">
        <color rgb="FF2B3681"/>
      </bottom>
      <diagonal/>
    </border>
    <border>
      <left style="double">
        <color rgb="FF2B3681"/>
      </left>
      <right/>
      <top/>
      <bottom style="thin">
        <color rgb="FF7F7F7F"/>
      </bottom>
      <diagonal/>
    </border>
    <border>
      <left/>
      <right/>
      <top/>
      <bottom style="thin">
        <color rgb="FF7F7F7F"/>
      </bottom>
      <diagonal/>
    </border>
    <border>
      <left/>
      <right style="thin">
        <color rgb="FF2B3681"/>
      </right>
      <top/>
      <bottom style="thin">
        <color rgb="FF7F7F7F"/>
      </bottom>
      <diagonal/>
    </border>
    <border>
      <left style="thin">
        <color rgb="FF2B3681"/>
      </left>
      <right style="thin">
        <color rgb="FF938953"/>
      </right>
      <top style="thin">
        <color rgb="FF938953"/>
      </top>
      <bottom style="thin">
        <color rgb="FF7F7F7F"/>
      </bottom>
      <diagonal/>
    </border>
    <border>
      <left style="thin">
        <color rgb="FF938953"/>
      </left>
      <right style="thin">
        <color rgb="FF938953"/>
      </right>
      <top style="thin">
        <color rgb="FF938953"/>
      </top>
      <bottom style="thin">
        <color rgb="FF7F7F7F"/>
      </bottom>
      <diagonal/>
    </border>
    <border>
      <left style="thin">
        <color rgb="FF938953"/>
      </left>
      <right style="thin">
        <color rgb="FF2B3681"/>
      </right>
      <top style="thin">
        <color rgb="FF938953"/>
      </top>
      <bottom style="thin">
        <color rgb="FF7F7F7F"/>
      </bottom>
      <diagonal/>
    </border>
    <border>
      <left/>
      <right/>
      <top/>
      <bottom style="thin">
        <color rgb="FF7F7F7F"/>
      </bottom>
      <diagonal/>
    </border>
    <border>
      <left style="thin">
        <color rgb="FF000000"/>
      </left>
      <right style="thin">
        <color rgb="FF000000"/>
      </right>
      <top/>
      <bottom style="thin">
        <color rgb="FF7F7F7F"/>
      </bottom>
      <diagonal/>
    </border>
    <border>
      <left style="thin">
        <color rgb="FF000000"/>
      </left>
      <right style="thin">
        <color rgb="FF938953"/>
      </right>
      <top style="thin">
        <color rgb="FF938953"/>
      </top>
      <bottom style="thin">
        <color rgb="FF7F7F7F"/>
      </bottom>
      <diagonal/>
    </border>
    <border>
      <left style="thin">
        <color rgb="FF938953"/>
      </left>
      <right style="thin">
        <color rgb="FF000000"/>
      </right>
      <top style="thin">
        <color rgb="FF938953"/>
      </top>
      <bottom style="thin">
        <color rgb="FF7F7F7F"/>
      </bottom>
      <diagonal/>
    </border>
    <border>
      <left/>
      <right style="double">
        <color rgb="FF2B3681"/>
      </right>
      <top/>
      <bottom style="thin">
        <color rgb="FF000000"/>
      </bottom>
      <diagonal/>
    </border>
    <border>
      <left style="double">
        <color rgb="FF2B3681"/>
      </left>
      <right style="medium">
        <color rgb="FFCCCCCC"/>
      </right>
      <top style="medium">
        <color rgb="FF2B3681"/>
      </top>
      <bottom style="medium">
        <color rgb="FF2B3681"/>
      </bottom>
      <diagonal/>
    </border>
    <border>
      <left style="medium">
        <color rgb="FFCCCCCC"/>
      </left>
      <right style="medium">
        <color rgb="FFCCCCCC"/>
      </right>
      <top style="medium">
        <color rgb="FF2B3681"/>
      </top>
      <bottom style="medium">
        <color rgb="FF2B3681"/>
      </bottom>
      <diagonal/>
    </border>
    <border>
      <left style="medium">
        <color rgb="FFCCCCCC"/>
      </left>
      <right style="double">
        <color rgb="FF2B3681"/>
      </right>
      <top style="medium">
        <color rgb="FF2B3681"/>
      </top>
      <bottom style="medium">
        <color rgb="FF2B3681"/>
      </bottom>
      <diagonal/>
    </border>
    <border>
      <left style="double">
        <color rgb="FF2B3681"/>
      </left>
      <right style="double">
        <color rgb="FF2B3681"/>
      </right>
      <top style="double">
        <color rgb="FF2B3681"/>
      </top>
      <bottom style="medium">
        <color rgb="FF2B3681"/>
      </bottom>
      <diagonal/>
    </border>
    <border>
      <left/>
      <right style="medium">
        <color rgb="FF2B3681"/>
      </right>
      <top style="medium">
        <color rgb="FF7F7F7F"/>
      </top>
      <bottom style="medium">
        <color rgb="FF2B368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double">
        <color rgb="FF2B3681"/>
      </right>
      <top style="thin">
        <color indexed="64"/>
      </top>
      <bottom style="thin">
        <color rgb="FF2B3681"/>
      </bottom>
      <diagonal/>
    </border>
    <border>
      <left/>
      <right/>
      <top style="thin">
        <color indexed="64"/>
      </top>
      <bottom style="thin">
        <color rgb="FF2B368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rgb="FF2B3681"/>
      </bottom>
      <diagonal/>
    </border>
    <border>
      <left style="thin">
        <color theme="0"/>
      </left>
      <right/>
      <top style="thin">
        <color indexed="64"/>
      </top>
      <bottom style="thin">
        <color rgb="FF2B3681"/>
      </bottom>
      <diagonal/>
    </border>
    <border>
      <left/>
      <right style="thin">
        <color theme="0"/>
      </right>
      <top style="thin">
        <color indexed="64"/>
      </top>
      <bottom style="thin">
        <color rgb="FF2B3681"/>
      </bottom>
      <diagonal/>
    </border>
    <border>
      <left style="double">
        <color rgb="FF2B3681"/>
      </left>
      <right/>
      <top style="thin">
        <color indexed="64"/>
      </top>
      <bottom style="thin">
        <color rgb="FF2B3681"/>
      </bottom>
      <diagonal/>
    </border>
  </borders>
  <cellStyleXfs count="1">
    <xf numFmtId="0" fontId="0" fillId="0" borderId="0"/>
  </cellStyleXfs>
  <cellXfs count="21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right" vertical="center"/>
    </xf>
    <xf numFmtId="0" fontId="11" fillId="0" borderId="0" xfId="0" applyFont="1" applyAlignment="1">
      <alignment vertical="center"/>
    </xf>
    <xf numFmtId="0" fontId="13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left" vertical="center"/>
    </xf>
    <xf numFmtId="0" fontId="23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13" fillId="0" borderId="20" xfId="0" applyFont="1" applyBorder="1" applyAlignment="1">
      <alignment horizontal="center" vertical="center"/>
    </xf>
    <xf numFmtId="0" fontId="2" fillId="2" borderId="24" xfId="0" applyFont="1" applyFill="1" applyBorder="1" applyAlignment="1">
      <alignment horizontal="left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5" fillId="6" borderId="11" xfId="0" applyFont="1" applyFill="1" applyBorder="1" applyAlignment="1">
      <alignment horizontal="center" vertical="center"/>
    </xf>
    <xf numFmtId="0" fontId="26" fillId="2" borderId="27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vertical="center"/>
    </xf>
    <xf numFmtId="0" fontId="4" fillId="7" borderId="11" xfId="0" applyFont="1" applyFill="1" applyBorder="1" applyAlignment="1">
      <alignment horizontal="left" vertical="center" wrapText="1"/>
    </xf>
    <xf numFmtId="0" fontId="2" fillId="2" borderId="31" xfId="0" applyFont="1" applyFill="1" applyBorder="1" applyAlignment="1">
      <alignment horizontal="left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left" vertical="center"/>
    </xf>
    <xf numFmtId="0" fontId="13" fillId="8" borderId="10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vertical="center" wrapText="1"/>
    </xf>
    <xf numFmtId="0" fontId="23" fillId="2" borderId="2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center" vertical="center"/>
    </xf>
    <xf numFmtId="0" fontId="28" fillId="3" borderId="12" xfId="0" applyFont="1" applyFill="1" applyBorder="1" applyAlignment="1">
      <alignment horizontal="center" vertical="center"/>
    </xf>
    <xf numFmtId="0" fontId="23" fillId="0" borderId="18" xfId="0" applyFont="1" applyBorder="1" applyAlignment="1">
      <alignment horizontal="left" vertical="center" wrapText="1"/>
    </xf>
    <xf numFmtId="0" fontId="4" fillId="2" borderId="13" xfId="0" applyFont="1" applyFill="1" applyBorder="1" applyAlignment="1">
      <alignment vertical="center"/>
    </xf>
    <xf numFmtId="0" fontId="2" fillId="2" borderId="30" xfId="0" applyFont="1" applyFill="1" applyBorder="1" applyAlignment="1">
      <alignment horizontal="left" vertical="center"/>
    </xf>
    <xf numFmtId="0" fontId="26" fillId="2" borderId="13" xfId="0" applyFont="1" applyFill="1" applyBorder="1" applyAlignment="1">
      <alignment horizontal="center" vertical="center"/>
    </xf>
    <xf numFmtId="0" fontId="2" fillId="10" borderId="30" xfId="0" applyFont="1" applyFill="1" applyBorder="1" applyAlignment="1">
      <alignment horizontal="left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 vertical="center"/>
    </xf>
    <xf numFmtId="0" fontId="26" fillId="2" borderId="44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26" fillId="2" borderId="49" xfId="0" applyFont="1" applyFill="1" applyBorder="1" applyAlignment="1">
      <alignment vertical="center"/>
    </xf>
    <xf numFmtId="0" fontId="26" fillId="2" borderId="47" xfId="0" applyFont="1" applyFill="1" applyBorder="1" applyAlignment="1">
      <alignment vertical="center"/>
    </xf>
    <xf numFmtId="0" fontId="26" fillId="2" borderId="50" xfId="0" applyFont="1" applyFill="1" applyBorder="1" applyAlignment="1">
      <alignment vertical="center"/>
    </xf>
    <xf numFmtId="0" fontId="29" fillId="11" borderId="11" xfId="0" applyFont="1" applyFill="1" applyBorder="1" applyAlignment="1">
      <alignment horizontal="center" vertical="center"/>
    </xf>
    <xf numFmtId="0" fontId="26" fillId="2" borderId="51" xfId="0" applyFont="1" applyFill="1" applyBorder="1" applyAlignment="1">
      <alignment horizontal="center" vertical="center"/>
    </xf>
    <xf numFmtId="0" fontId="30" fillId="7" borderId="11" xfId="0" applyFont="1" applyFill="1" applyBorder="1" applyAlignment="1">
      <alignment vertical="center"/>
    </xf>
    <xf numFmtId="0" fontId="2" fillId="0" borderId="30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2" fillId="10" borderId="53" xfId="0" applyFont="1" applyFill="1" applyBorder="1" applyAlignment="1">
      <alignment horizontal="left" vertical="center"/>
    </xf>
    <xf numFmtId="0" fontId="4" fillId="2" borderId="54" xfId="0" applyFont="1" applyFill="1" applyBorder="1" applyAlignment="1">
      <alignment horizontal="center" vertical="center"/>
    </xf>
    <xf numFmtId="0" fontId="31" fillId="6" borderId="11" xfId="0" applyFont="1" applyFill="1" applyBorder="1" applyAlignment="1">
      <alignment horizontal="center" vertical="center"/>
    </xf>
    <xf numFmtId="0" fontId="31" fillId="11" borderId="11" xfId="0" applyFont="1" applyFill="1" applyBorder="1" applyAlignment="1">
      <alignment horizontal="center" vertical="center"/>
    </xf>
    <xf numFmtId="0" fontId="2" fillId="0" borderId="56" xfId="0" applyFont="1" applyBorder="1" applyAlignment="1">
      <alignment horizontal="left" vertical="center"/>
    </xf>
    <xf numFmtId="0" fontId="4" fillId="0" borderId="57" xfId="0" applyFont="1" applyBorder="1" applyAlignment="1">
      <alignment vertical="center" wrapText="1"/>
    </xf>
    <xf numFmtId="0" fontId="31" fillId="6" borderId="58" xfId="0" applyFont="1" applyFill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32" fillId="2" borderId="46" xfId="0" applyFont="1" applyFill="1" applyBorder="1" applyAlignment="1">
      <alignment horizontal="center" vertical="center"/>
    </xf>
    <xf numFmtId="0" fontId="31" fillId="4" borderId="11" xfId="0" applyFont="1" applyFill="1" applyBorder="1" applyAlignment="1">
      <alignment horizontal="center" vertical="center"/>
    </xf>
    <xf numFmtId="0" fontId="29" fillId="12" borderId="11" xfId="0" applyFont="1" applyFill="1" applyBorder="1" applyAlignment="1">
      <alignment horizontal="center" vertical="center"/>
    </xf>
    <xf numFmtId="0" fontId="26" fillId="13" borderId="11" xfId="0" applyFont="1" applyFill="1" applyBorder="1" applyAlignment="1">
      <alignment horizontal="center" vertical="center"/>
    </xf>
    <xf numFmtId="0" fontId="30" fillId="0" borderId="0" xfId="0" applyFont="1" applyAlignment="1">
      <alignment wrapText="1"/>
    </xf>
    <xf numFmtId="0" fontId="32" fillId="2" borderId="47" xfId="0" applyFont="1" applyFill="1" applyBorder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19" fillId="0" borderId="18" xfId="0" applyFont="1" applyBorder="1" applyAlignment="1">
      <alignment horizontal="left" vertical="center" wrapText="1"/>
    </xf>
    <xf numFmtId="0" fontId="26" fillId="2" borderId="11" xfId="0" applyFont="1" applyFill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2" fillId="2" borderId="65" xfId="0" applyFont="1" applyFill="1" applyBorder="1" applyAlignment="1">
      <alignment horizontal="left" vertical="center"/>
    </xf>
    <xf numFmtId="0" fontId="23" fillId="2" borderId="65" xfId="0" applyFont="1" applyFill="1" applyBorder="1" applyAlignment="1">
      <alignment horizontal="left" vertical="center" wrapText="1"/>
    </xf>
    <xf numFmtId="0" fontId="32" fillId="2" borderId="48" xfId="0" applyFont="1" applyFill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31" fillId="6" borderId="11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49" xfId="0" applyFont="1" applyFill="1" applyBorder="1" applyAlignment="1">
      <alignment vertical="center" wrapText="1"/>
    </xf>
    <xf numFmtId="0" fontId="26" fillId="2" borderId="47" xfId="0" applyFont="1" applyFill="1" applyBorder="1" applyAlignment="1">
      <alignment vertical="center" wrapText="1"/>
    </xf>
    <xf numFmtId="0" fontId="26" fillId="2" borderId="5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3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76" xfId="0" applyFont="1" applyFill="1" applyBorder="1" applyAlignment="1">
      <alignment horizontal="center" vertical="center"/>
    </xf>
    <xf numFmtId="0" fontId="29" fillId="11" borderId="77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/>
    </xf>
    <xf numFmtId="0" fontId="26" fillId="2" borderId="79" xfId="0" applyFont="1" applyFill="1" applyBorder="1" applyAlignment="1">
      <alignment vertical="center"/>
    </xf>
    <xf numFmtId="0" fontId="26" fillId="2" borderId="75" xfId="0" applyFont="1" applyFill="1" applyBorder="1" applyAlignment="1">
      <alignment vertical="center"/>
    </xf>
    <xf numFmtId="0" fontId="26" fillId="2" borderId="80" xfId="0" applyFont="1" applyFill="1" applyBorder="1" applyAlignment="1">
      <alignment vertical="center"/>
    </xf>
    <xf numFmtId="0" fontId="28" fillId="3" borderId="82" xfId="0" applyFont="1" applyFill="1" applyBorder="1" applyAlignment="1">
      <alignment horizontal="center" vertical="center" wrapText="1"/>
    </xf>
    <xf numFmtId="0" fontId="2" fillId="2" borderId="56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8" fillId="2" borderId="8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47" fillId="2" borderId="14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/>
    <xf numFmtId="0" fontId="17" fillId="4" borderId="6" xfId="0" applyFont="1" applyFill="1" applyBorder="1" applyAlignment="1">
      <alignment horizontal="center" vertical="center" wrapText="1"/>
    </xf>
    <xf numFmtId="0" fontId="18" fillId="0" borderId="7" xfId="0" applyFont="1" applyBorder="1"/>
    <xf numFmtId="0" fontId="18" fillId="0" borderId="8" xfId="0" applyFont="1" applyBorder="1"/>
    <xf numFmtId="0" fontId="15" fillId="4" borderId="6" xfId="0" applyFont="1" applyFill="1" applyBorder="1" applyAlignment="1">
      <alignment horizontal="center" vertical="center" wrapText="1"/>
    </xf>
    <xf numFmtId="0" fontId="18" fillId="0" borderId="9" xfId="0" applyFont="1" applyBorder="1"/>
    <xf numFmtId="0" fontId="16" fillId="3" borderId="17" xfId="0" applyFont="1" applyFill="1" applyBorder="1" applyAlignment="1">
      <alignment horizontal="center" vertical="center" wrapText="1"/>
    </xf>
    <xf numFmtId="0" fontId="18" fillId="0" borderId="18" xfId="0" applyFont="1" applyBorder="1"/>
    <xf numFmtId="0" fontId="18" fillId="0" borderId="19" xfId="0" applyFont="1" applyBorder="1"/>
    <xf numFmtId="0" fontId="19" fillId="0" borderId="21" xfId="0" applyFont="1" applyBorder="1" applyAlignment="1">
      <alignment horizontal="left" vertical="center" wrapText="1"/>
    </xf>
    <xf numFmtId="0" fontId="18" fillId="0" borderId="22" xfId="0" applyFont="1" applyBorder="1"/>
    <xf numFmtId="0" fontId="19" fillId="0" borderId="0" xfId="0" applyFont="1" applyAlignment="1">
      <alignment horizontal="left" vertical="center" wrapText="1"/>
    </xf>
    <xf numFmtId="0" fontId="18" fillId="0" borderId="29" xfId="0" applyFont="1" applyBorder="1"/>
    <xf numFmtId="0" fontId="18" fillId="0" borderId="35" xfId="0" applyFont="1" applyBorder="1"/>
    <xf numFmtId="0" fontId="19" fillId="9" borderId="34" xfId="0" applyFont="1" applyFill="1" applyBorder="1" applyAlignment="1">
      <alignment horizontal="left" vertical="center" wrapText="1"/>
    </xf>
    <xf numFmtId="0" fontId="18" fillId="0" borderId="38" xfId="0" applyFont="1" applyBorder="1"/>
    <xf numFmtId="0" fontId="19" fillId="7" borderId="34" xfId="0" applyFont="1" applyFill="1" applyBorder="1" applyAlignment="1">
      <alignment horizontal="left" vertical="center" wrapText="1"/>
    </xf>
    <xf numFmtId="0" fontId="19" fillId="0" borderId="57" xfId="0" applyFont="1" applyBorder="1" applyAlignment="1">
      <alignment horizontal="left" vertical="center" wrapText="1"/>
    </xf>
    <xf numFmtId="0" fontId="18" fillId="0" borderId="57" xfId="0" applyFont="1" applyBorder="1"/>
    <xf numFmtId="0" fontId="19" fillId="0" borderId="72" xfId="0" applyFont="1" applyBorder="1" applyAlignment="1">
      <alignment horizontal="left" vertical="center" wrapText="1"/>
    </xf>
    <xf numFmtId="0" fontId="18" fillId="0" borderId="73" xfId="0" applyFont="1" applyBorder="1"/>
    <xf numFmtId="0" fontId="19" fillId="0" borderId="66" xfId="0" applyFont="1" applyBorder="1" applyAlignment="1">
      <alignment horizontal="left" vertical="center" wrapText="1"/>
    </xf>
    <xf numFmtId="0" fontId="18" fillId="0" borderId="67" xfId="0" applyFont="1" applyBorder="1"/>
    <xf numFmtId="0" fontId="18" fillId="0" borderId="69" xfId="0" applyFont="1" applyBorder="1"/>
    <xf numFmtId="0" fontId="19" fillId="0" borderId="21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0" borderId="60" xfId="0" applyFont="1" applyBorder="1" applyAlignment="1">
      <alignment horizontal="left" vertical="center" wrapText="1"/>
    </xf>
    <xf numFmtId="0" fontId="18" fillId="0" borderId="60" xfId="0" applyFont="1" applyBorder="1"/>
    <xf numFmtId="0" fontId="19" fillId="0" borderId="61" xfId="0" applyFont="1" applyBorder="1" applyAlignment="1">
      <alignment horizontal="left" vertical="center" wrapText="1"/>
    </xf>
    <xf numFmtId="0" fontId="19" fillId="0" borderId="63" xfId="0" applyFont="1" applyBorder="1" applyAlignment="1">
      <alignment horizontal="left" vertical="center" wrapText="1"/>
    </xf>
    <xf numFmtId="0" fontId="18" fillId="0" borderId="64" xfId="0" applyFont="1" applyBorder="1"/>
    <xf numFmtId="0" fontId="36" fillId="0" borderId="0" xfId="0" applyFont="1" applyAlignment="1">
      <alignment horizontal="left" vertical="center" wrapText="1"/>
    </xf>
    <xf numFmtId="0" fontId="4" fillId="0" borderId="11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 wrapText="1"/>
    </xf>
    <xf numFmtId="0" fontId="49" fillId="0" borderId="0" xfId="0" applyFont="1" applyAlignment="1">
      <alignment horizontal="left" vertical="center" wrapText="1"/>
    </xf>
    <xf numFmtId="0" fontId="49" fillId="0" borderId="57" xfId="0" applyFont="1" applyBorder="1" applyAlignment="1">
      <alignment horizontal="left" vertical="center" wrapText="1"/>
    </xf>
    <xf numFmtId="0" fontId="50" fillId="0" borderId="29" xfId="0" applyFont="1" applyBorder="1"/>
    <xf numFmtId="0" fontId="49" fillId="0" borderId="0" xfId="0" applyFont="1" applyAlignment="1">
      <alignment vertical="center" wrapText="1"/>
    </xf>
    <xf numFmtId="0" fontId="18" fillId="0" borderId="62" xfId="0" applyFont="1" applyBorder="1" applyAlignment="1">
      <alignment wrapText="1"/>
    </xf>
    <xf numFmtId="0" fontId="49" fillId="0" borderId="21" xfId="0" applyFont="1" applyBorder="1" applyAlignment="1">
      <alignment horizontal="left" vertical="center" wrapText="1"/>
    </xf>
    <xf numFmtId="0" fontId="50" fillId="0" borderId="22" xfId="0" applyFont="1" applyBorder="1"/>
    <xf numFmtId="0" fontId="49" fillId="0" borderId="34" xfId="0" applyFont="1" applyFill="1" applyBorder="1" applyAlignment="1">
      <alignment horizontal="left" vertical="center" wrapText="1"/>
    </xf>
    <xf numFmtId="0" fontId="50" fillId="0" borderId="35" xfId="0" applyFont="1" applyFill="1" applyBorder="1"/>
    <xf numFmtId="0" fontId="5" fillId="0" borderId="0" xfId="0" applyFont="1" applyAlignment="1" applyProtection="1">
      <alignment horizontal="center" vertical="center"/>
      <protection locked="0"/>
    </xf>
    <xf numFmtId="0" fontId="16" fillId="4" borderId="4" xfId="0" applyFont="1" applyFill="1" applyBorder="1" applyAlignment="1" applyProtection="1">
      <alignment horizontal="center" vertical="center"/>
      <protection locked="0"/>
    </xf>
    <xf numFmtId="0" fontId="21" fillId="2" borderId="13" xfId="0" applyFont="1" applyFill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59" xfId="0" applyFont="1" applyFill="1" applyBorder="1" applyAlignment="1" applyProtection="1">
      <alignment horizontal="center" vertical="center"/>
      <protection locked="0"/>
    </xf>
    <xf numFmtId="0" fontId="5" fillId="0" borderId="68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 wrapText="1"/>
      <protection locked="0"/>
    </xf>
    <xf numFmtId="0" fontId="5" fillId="0" borderId="85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164" fontId="7" fillId="0" borderId="0" xfId="0" applyNumberFormat="1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2" fillId="0" borderId="28" xfId="0" applyFont="1" applyBorder="1" applyAlignment="1" applyProtection="1">
      <alignment vertical="center"/>
      <protection locked="0"/>
    </xf>
    <xf numFmtId="0" fontId="2" fillId="0" borderId="52" xfId="0" applyFont="1" applyBorder="1" applyAlignment="1" applyProtection="1">
      <alignment vertical="center"/>
      <protection locked="0"/>
    </xf>
    <xf numFmtId="0" fontId="2" fillId="4" borderId="55" xfId="0" applyFont="1" applyFill="1" applyBorder="1" applyAlignment="1" applyProtection="1">
      <alignment vertical="top"/>
      <protection locked="0"/>
    </xf>
    <xf numFmtId="0" fontId="2" fillId="4" borderId="55" xfId="0" applyFont="1" applyFill="1" applyBorder="1" applyAlignment="1" applyProtection="1">
      <alignment vertical="center"/>
      <protection locked="0"/>
    </xf>
    <xf numFmtId="0" fontId="34" fillId="0" borderId="28" xfId="0" applyFont="1" applyBorder="1" applyAlignment="1" applyProtection="1">
      <alignment vertical="center"/>
      <protection locked="0"/>
    </xf>
    <xf numFmtId="0" fontId="2" fillId="4" borderId="55" xfId="0" applyFont="1" applyFill="1" applyBorder="1" applyAlignment="1" applyProtection="1">
      <alignment vertical="center" wrapText="1"/>
      <protection locked="0"/>
    </xf>
    <xf numFmtId="0" fontId="2" fillId="0" borderId="81" xfId="0" applyFont="1" applyBorder="1" applyAlignment="1" applyProtection="1">
      <alignment vertical="center"/>
      <protection locked="0"/>
    </xf>
    <xf numFmtId="0" fontId="53" fillId="0" borderId="89" xfId="0" applyFont="1" applyBorder="1" applyAlignment="1">
      <alignment horizontal="left" vertical="center" wrapText="1"/>
    </xf>
    <xf numFmtId="0" fontId="53" fillId="0" borderId="90" xfId="0" applyFont="1" applyBorder="1" applyAlignment="1">
      <alignment horizontal="left" vertical="center" wrapText="1"/>
    </xf>
    <xf numFmtId="0" fontId="51" fillId="2" borderId="83" xfId="0" applyFont="1" applyFill="1" applyBorder="1" applyAlignment="1">
      <alignment horizontal="center" vertical="center" wrapText="1"/>
    </xf>
    <xf numFmtId="0" fontId="51" fillId="2" borderId="84" xfId="0" applyFont="1" applyFill="1" applyBorder="1" applyAlignment="1">
      <alignment vertical="center" wrapText="1"/>
    </xf>
    <xf numFmtId="0" fontId="54" fillId="0" borderId="86" xfId="0" applyFont="1" applyBorder="1" applyAlignment="1">
      <alignment vertical="center" wrapText="1"/>
    </xf>
    <xf numFmtId="0" fontId="27" fillId="4" borderId="2" xfId="0" applyFont="1" applyFill="1" applyBorder="1" applyAlignment="1" applyProtection="1">
      <alignment horizontal="center" vertical="center"/>
      <protection locked="0"/>
    </xf>
    <xf numFmtId="0" fontId="52" fillId="0" borderId="89" xfId="0" applyFont="1" applyBorder="1" applyAlignment="1">
      <alignment horizontal="left" vertical="center" wrapText="1"/>
    </xf>
    <xf numFmtId="0" fontId="48" fillId="2" borderId="88" xfId="0" applyFont="1" applyFill="1" applyBorder="1" applyAlignment="1">
      <alignment horizontal="left" vertical="center" wrapText="1"/>
    </xf>
    <xf numFmtId="0" fontId="57" fillId="2" borderId="87" xfId="0" applyFont="1" applyFill="1" applyBorder="1" applyAlignment="1">
      <alignment horizontal="center" vertical="center" wrapText="1"/>
    </xf>
    <xf numFmtId="0" fontId="54" fillId="14" borderId="87" xfId="0" applyFont="1" applyFill="1" applyBorder="1" applyAlignment="1">
      <alignment horizontal="left" vertical="center" wrapText="1"/>
    </xf>
    <xf numFmtId="0" fontId="23" fillId="14" borderId="87" xfId="0" applyFont="1" applyFill="1" applyBorder="1" applyAlignment="1">
      <alignment horizontal="left" vertical="center" wrapText="1"/>
    </xf>
    <xf numFmtId="0" fontId="19" fillId="0" borderId="70" xfId="0" applyFont="1" applyBorder="1" applyAlignment="1" applyProtection="1">
      <alignment horizontal="center" vertical="center"/>
      <protection locked="0"/>
    </xf>
    <xf numFmtId="0" fontId="55" fillId="2" borderId="87" xfId="0" applyFont="1" applyFill="1" applyBorder="1" applyAlignment="1">
      <alignment horizontal="left" vertical="center" wrapText="1"/>
    </xf>
    <xf numFmtId="0" fontId="56" fillId="2" borderId="88" xfId="0" applyFont="1" applyFill="1" applyBorder="1" applyAlignment="1">
      <alignment horizontal="center" vertical="center"/>
    </xf>
    <xf numFmtId="0" fontId="19" fillId="5" borderId="92" xfId="0" applyFont="1" applyFill="1" applyBorder="1" applyAlignment="1">
      <alignment horizontal="center" vertical="center" wrapText="1"/>
    </xf>
    <xf numFmtId="0" fontId="20" fillId="5" borderId="92" xfId="0" applyFont="1" applyFill="1" applyBorder="1" applyAlignment="1" applyProtection="1">
      <alignment horizontal="center" vertical="center"/>
      <protection locked="0"/>
    </xf>
    <xf numFmtId="0" fontId="21" fillId="5" borderId="93" xfId="0" applyFont="1" applyFill="1" applyBorder="1" applyAlignment="1">
      <alignment horizontal="center" vertical="center" wrapText="1"/>
    </xf>
    <xf numFmtId="0" fontId="21" fillId="5" borderId="94" xfId="0" applyFont="1" applyFill="1" applyBorder="1" applyAlignment="1">
      <alignment horizontal="center" vertical="center" wrapText="1"/>
    </xf>
    <xf numFmtId="0" fontId="18" fillId="0" borderId="92" xfId="0" applyFont="1" applyBorder="1"/>
    <xf numFmtId="0" fontId="18" fillId="0" borderId="95" xfId="0" applyFont="1" applyBorder="1"/>
    <xf numFmtId="0" fontId="6" fillId="4" borderId="93" xfId="0" applyFont="1" applyFill="1" applyBorder="1" applyAlignment="1">
      <alignment horizontal="center" vertical="center" wrapText="1"/>
    </xf>
    <xf numFmtId="0" fontId="19" fillId="5" borderId="94" xfId="0" applyFont="1" applyFill="1" applyBorder="1" applyAlignment="1">
      <alignment horizontal="center" vertical="center" wrapText="1"/>
    </xf>
    <xf numFmtId="0" fontId="18" fillId="0" borderId="91" xfId="0" applyFont="1" applyBorder="1"/>
    <xf numFmtId="0" fontId="14" fillId="5" borderId="92" xfId="0" applyFont="1" applyFill="1" applyBorder="1" applyAlignment="1">
      <alignment horizontal="center" vertical="center" wrapText="1"/>
    </xf>
    <xf numFmtId="0" fontId="13" fillId="5" borderId="96" xfId="0" applyFont="1" applyFill="1" applyBorder="1" applyAlignment="1">
      <alignment horizontal="center" vertical="center"/>
    </xf>
  </cellXfs>
  <cellStyles count="1">
    <cellStyle name="Normal" xfId="0" builtinId="0"/>
  </cellStyles>
  <dxfs count="82">
    <dxf>
      <font>
        <b/>
        <i val="0"/>
        <color rgb="FF002060"/>
      </font>
      <fill>
        <patternFill patternType="solid">
          <bgColor rgb="FFCCCCFF"/>
        </patternFill>
      </fill>
    </dxf>
    <dxf>
      <font>
        <color rgb="FF9C0006"/>
      </font>
      <fill>
        <patternFill patternType="none"/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D790"/>
          <bgColor rgb="FFFFD790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none"/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none"/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none"/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D790"/>
          <bgColor rgb="FFFFD790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none"/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ill>
        <patternFill patternType="solid">
          <fgColor theme="0"/>
          <bgColor theme="0"/>
        </patternFill>
      </fill>
    </dxf>
    <dxf>
      <font>
        <color rgb="FF2B3681"/>
      </font>
      <fill>
        <patternFill patternType="solid">
          <fgColor rgb="FFFFFFFF"/>
          <bgColor rgb="FFFFFFFF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4C7C3"/>
          <bgColor rgb="FFF4C7C3"/>
        </patternFill>
      </fill>
    </dxf>
    <dxf>
      <font>
        <color rgb="FF9C0006"/>
      </font>
      <fill>
        <patternFill patternType="solid">
          <fgColor rgb="FFF4C7C3"/>
          <bgColor rgb="FFF4C7C3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C80A0A"/>
      </font>
      <fill>
        <patternFill patternType="solid">
          <fgColor rgb="FFFFD147"/>
          <bgColor rgb="FFFFD147"/>
        </patternFill>
      </fill>
    </dxf>
    <dxf>
      <font>
        <color rgb="FF9C5700"/>
      </font>
      <fill>
        <patternFill patternType="solid">
          <fgColor rgb="FFFFD790"/>
          <bgColor rgb="FFFFD790"/>
        </patternFill>
      </fill>
    </dxf>
    <dxf>
      <font>
        <color rgb="FF009051"/>
      </font>
      <fill>
        <patternFill patternType="solid">
          <fgColor rgb="FFC6F0CE"/>
          <bgColor rgb="FFC6F0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C80A0A"/>
      </font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colors>
    <mruColors>
      <color rgb="FF2B3681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marfund.org/es/sga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742950</xdr:colOff>
      <xdr:row>5</xdr:row>
      <xdr:rowOff>-38100</xdr:rowOff>
    </xdr:from>
    <xdr:ext cx="16659225" cy="16897350"/>
    <xdr:pic>
      <xdr:nvPicPr>
        <xdr:cNvPr id="2" name="image2.png" title="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742950</xdr:colOff>
      <xdr:row>26</xdr:row>
      <xdr:rowOff>142875</xdr:rowOff>
    </xdr:from>
    <xdr:ext cx="13798550" cy="8175625"/>
    <xdr:pic>
      <xdr:nvPicPr>
        <xdr:cNvPr id="3" name="image1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42950" y="5095875"/>
          <a:ext cx="13798550" cy="81756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84C22"/>
      </a:accent1>
      <a:accent2>
        <a:srgbClr val="FFBD47"/>
      </a:accent2>
      <a:accent3>
        <a:srgbClr val="B64926"/>
      </a:accent3>
      <a:accent4>
        <a:srgbClr val="FF8427"/>
      </a:accent4>
      <a:accent5>
        <a:srgbClr val="CC9900"/>
      </a:accent5>
      <a:accent6>
        <a:srgbClr val="B22600"/>
      </a:accent6>
      <a:hlink>
        <a:srgbClr val="CC9900"/>
      </a:hlink>
      <a:folHlink>
        <a:srgbClr val="CC9900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0"/>
  <sheetViews>
    <sheetView showGridLines="0" topLeftCell="A10" zoomScale="40" zoomScaleNormal="40" workbookViewId="0">
      <selection activeCell="X37" sqref="X37"/>
    </sheetView>
  </sheetViews>
  <sheetFormatPr baseColWidth="10" defaultColWidth="11.25" defaultRowHeight="15" customHeight="1"/>
  <cols>
    <col min="1" max="26" width="10.5" customWidth="1"/>
  </cols>
  <sheetData>
    <row r="1" spans="1:20" ht="15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0" ht="15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20" ht="15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20" ht="15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20" ht="15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0" ht="15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20" ht="15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T7" s="2"/>
    </row>
    <row r="8" spans="1:20" ht="15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20" ht="15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20" ht="15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20" ht="15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20" ht="15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20" ht="15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20" ht="15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20" ht="15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20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5.75" customHeight="1"/>
    <row r="58" spans="1:14" ht="15.75" customHeight="1"/>
    <row r="59" spans="1:14" ht="15.75" customHeight="1"/>
    <row r="60" spans="1:14" ht="15.75" customHeight="1"/>
    <row r="61" spans="1:14" ht="15.75" customHeight="1"/>
    <row r="62" spans="1:14" ht="15.75" customHeight="1"/>
    <row r="63" spans="1:14" ht="15.75" customHeight="1"/>
    <row r="64" spans="1:1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sheet="1" objects="1" scenarios="1"/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1000"/>
  <sheetViews>
    <sheetView tabSelected="1" topLeftCell="C1" zoomScale="70" zoomScaleNormal="70" workbookViewId="0">
      <selection activeCell="R11" sqref="R11"/>
    </sheetView>
  </sheetViews>
  <sheetFormatPr baseColWidth="10" defaultColWidth="11.25" defaultRowHeight="15" customHeight="1"/>
  <cols>
    <col min="1" max="1" width="3.375" customWidth="1"/>
    <col min="2" max="2" width="13" customWidth="1"/>
    <col min="3" max="3" width="75.375" customWidth="1"/>
    <col min="4" max="4" width="8.5" style="177" customWidth="1"/>
    <col min="5" max="5" width="68.75" customWidth="1"/>
    <col min="6" max="6" width="11.625" customWidth="1"/>
    <col min="7" max="11" width="4.375" hidden="1" customWidth="1"/>
    <col min="12" max="12" width="4.25" hidden="1" customWidth="1"/>
    <col min="13" max="14" width="11.625" hidden="1" customWidth="1"/>
    <col min="15" max="17" width="4.375" hidden="1" customWidth="1"/>
    <col min="18" max="18" width="69.125" customWidth="1"/>
    <col min="19" max="19" width="12" customWidth="1"/>
    <col min="20" max="33" width="10.625" customWidth="1"/>
  </cols>
  <sheetData>
    <row r="1" spans="1:33" ht="15.75" customHeight="1">
      <c r="A1" s="3"/>
      <c r="B1" s="4" t="s">
        <v>0</v>
      </c>
      <c r="C1" s="178" t="s">
        <v>1</v>
      </c>
      <c r="D1" s="165"/>
      <c r="E1" s="6" t="s">
        <v>2</v>
      </c>
      <c r="F1" s="7"/>
      <c r="G1" s="8"/>
      <c r="H1" s="8"/>
      <c r="I1" s="8"/>
      <c r="J1" s="8"/>
      <c r="K1" s="8"/>
      <c r="L1" s="8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ht="15.75" customHeight="1">
      <c r="A2" s="9"/>
      <c r="B2" s="4" t="s">
        <v>3</v>
      </c>
      <c r="C2" s="179" t="s">
        <v>4</v>
      </c>
      <c r="D2" s="165"/>
      <c r="E2" s="6" t="s">
        <v>5</v>
      </c>
      <c r="F2" s="7"/>
      <c r="G2" s="8"/>
      <c r="H2" s="8"/>
      <c r="I2" s="8"/>
      <c r="J2" s="8"/>
      <c r="K2" s="8"/>
      <c r="L2" s="8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5.75" customHeight="1">
      <c r="A3" s="9"/>
      <c r="B3" s="4" t="s">
        <v>6</v>
      </c>
      <c r="C3" s="179" t="s">
        <v>7</v>
      </c>
      <c r="D3" s="165"/>
      <c r="E3" s="10" t="s">
        <v>8</v>
      </c>
      <c r="F3" s="7"/>
      <c r="G3" s="8"/>
      <c r="H3" s="8"/>
      <c r="I3" s="8"/>
      <c r="J3" s="8"/>
      <c r="K3" s="8"/>
      <c r="L3" s="8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5.75" customHeight="1">
      <c r="A4" s="121" t="s">
        <v>9</v>
      </c>
      <c r="B4" s="122"/>
      <c r="C4" s="179" t="s">
        <v>10</v>
      </c>
      <c r="D4" s="165"/>
      <c r="E4" s="11" t="s">
        <v>11</v>
      </c>
      <c r="F4" s="12" t="str">
        <f>D14</f>
        <v>C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15.75" customHeight="1" thickTop="1" thickBot="1">
      <c r="A5" s="121" t="s">
        <v>12</v>
      </c>
      <c r="B5" s="122"/>
      <c r="C5" s="178" t="s">
        <v>13</v>
      </c>
      <c r="D5" s="165"/>
      <c r="E5" s="13" t="s">
        <v>14</v>
      </c>
      <c r="F5" s="12">
        <f>+N14</f>
        <v>0</v>
      </c>
      <c r="G5" s="14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28.5" customHeight="1" thickTop="1">
      <c r="A6" s="9"/>
      <c r="B6" s="4" t="s">
        <v>15</v>
      </c>
      <c r="C6" s="180" t="s">
        <v>16</v>
      </c>
      <c r="D6" s="165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4.75" hidden="1" customHeight="1" thickTop="1">
      <c r="A7" s="15" t="s">
        <v>17</v>
      </c>
      <c r="B7" s="16"/>
      <c r="C7" s="17" t="s">
        <v>18</v>
      </c>
      <c r="D7" s="166" t="s">
        <v>19</v>
      </c>
      <c r="E7" s="17" t="s">
        <v>20</v>
      </c>
      <c r="F7" s="18" t="s">
        <v>21</v>
      </c>
      <c r="G7" s="123" t="s">
        <v>22</v>
      </c>
      <c r="H7" s="124"/>
      <c r="I7" s="124"/>
      <c r="J7" s="124"/>
      <c r="K7" s="124"/>
      <c r="L7" s="125"/>
      <c r="M7" s="19" t="s">
        <v>23</v>
      </c>
      <c r="N7" s="126" t="s">
        <v>24</v>
      </c>
      <c r="O7" s="124"/>
      <c r="P7" s="124"/>
      <c r="Q7" s="124"/>
      <c r="R7" s="12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ht="42.75" customHeight="1">
      <c r="A8" s="212"/>
      <c r="B8" s="211"/>
      <c r="C8" s="202" t="s">
        <v>25</v>
      </c>
      <c r="D8" s="203" t="s">
        <v>26</v>
      </c>
      <c r="E8" s="202" t="s">
        <v>27</v>
      </c>
      <c r="F8" s="204" t="s">
        <v>28</v>
      </c>
      <c r="G8" s="205" t="s">
        <v>29</v>
      </c>
      <c r="H8" s="206"/>
      <c r="I8" s="206"/>
      <c r="J8" s="206"/>
      <c r="K8" s="206"/>
      <c r="L8" s="207"/>
      <c r="M8" s="208" t="s">
        <v>30</v>
      </c>
      <c r="N8" s="209" t="s">
        <v>31</v>
      </c>
      <c r="O8" s="206"/>
      <c r="P8" s="206"/>
      <c r="Q8" s="206"/>
      <c r="R8" s="210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28.5" customHeight="1">
      <c r="A9" s="20"/>
      <c r="B9" s="21"/>
      <c r="C9" s="22" t="s">
        <v>32</v>
      </c>
      <c r="D9" s="167"/>
      <c r="E9" s="23"/>
      <c r="F9" s="24" t="s">
        <v>33</v>
      </c>
      <c r="G9" s="25" t="s">
        <v>34</v>
      </c>
      <c r="H9" s="25" t="s">
        <v>35</v>
      </c>
      <c r="I9" s="25" t="s">
        <v>36</v>
      </c>
      <c r="J9" s="25" t="s">
        <v>37</v>
      </c>
      <c r="K9" s="25" t="s">
        <v>38</v>
      </c>
      <c r="L9" s="25" t="s">
        <v>39</v>
      </c>
      <c r="M9" s="26"/>
      <c r="N9" s="26" t="s">
        <v>40</v>
      </c>
      <c r="O9" s="128" t="s">
        <v>41</v>
      </c>
      <c r="P9" s="129"/>
      <c r="Q9" s="130"/>
      <c r="R9" s="120" t="s">
        <v>193</v>
      </c>
      <c r="S9" s="2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ht="30" customHeight="1">
      <c r="A10" s="28" t="s">
        <v>42</v>
      </c>
      <c r="B10" s="131" t="s">
        <v>43</v>
      </c>
      <c r="C10" s="132"/>
      <c r="D10" s="168" t="s">
        <v>44</v>
      </c>
      <c r="E10" s="5" t="str">
        <f>IF(D10="NO","Pase a la siguiente pregunta","DETÉNGASE no continúe con el llenado del cuestionario y siga el apartado 26 de la SAS 1")</f>
        <v>DETÉNGASE no continúe con el llenado del cuestionario y siga el apartado 26 de la SAS 1</v>
      </c>
      <c r="F10" s="29"/>
      <c r="G10" s="30"/>
      <c r="H10" s="30"/>
      <c r="I10" s="31"/>
      <c r="J10" s="32"/>
      <c r="K10" s="32"/>
      <c r="L10" s="32"/>
      <c r="M10" s="33"/>
      <c r="N10" s="34"/>
      <c r="O10" s="35"/>
      <c r="P10" s="35"/>
      <c r="Q10" s="35"/>
      <c r="R10" s="181"/>
      <c r="S10" s="2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ht="30" customHeight="1">
      <c r="A11" s="28" t="s">
        <v>45</v>
      </c>
      <c r="B11" s="133" t="s">
        <v>46</v>
      </c>
      <c r="C11" s="134"/>
      <c r="D11" s="169" t="s">
        <v>51</v>
      </c>
      <c r="E11" s="36" t="str">
        <f>IF(D11="SI", "En caso afirmativo, elabore un documento de una página con las lecciones aprendidas sobre la gestión ambiental y social","Pase a la siguiente pregunta")</f>
        <v>Pase a la siguiente pregunta</v>
      </c>
      <c r="F11" s="37"/>
      <c r="G11" s="38"/>
      <c r="H11" s="38"/>
      <c r="I11" s="39"/>
      <c r="J11" s="32"/>
      <c r="K11" s="32"/>
      <c r="L11" s="32"/>
      <c r="M11" s="33" t="s">
        <v>47</v>
      </c>
      <c r="N11" s="34"/>
      <c r="O11" s="35"/>
      <c r="P11" s="35"/>
      <c r="Q11" s="35"/>
      <c r="R11" s="181"/>
      <c r="S11" s="2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28.5" customHeight="1">
      <c r="A12" s="28" t="s">
        <v>48</v>
      </c>
      <c r="B12" s="133" t="s">
        <v>194</v>
      </c>
      <c r="C12" s="134"/>
      <c r="D12" s="169" t="s">
        <v>51</v>
      </c>
      <c r="E12" s="5" t="str">
        <f>IF(D12="SI","Cumpla con el punto 2.7 del documento del SGAS, § 22 a 27 (Armonización con otros SGAS) y comparta documentación del SGAS", "Pase a la siguiente pregunta")</f>
        <v>Pase a la siguiente pregunta</v>
      </c>
      <c r="F12" s="40"/>
      <c r="G12" s="38"/>
      <c r="H12" s="38"/>
      <c r="I12" s="39"/>
      <c r="J12" s="32"/>
      <c r="K12" s="32"/>
      <c r="L12" s="32"/>
      <c r="M12" s="33" t="s">
        <v>47</v>
      </c>
      <c r="N12" s="34"/>
      <c r="O12" s="35"/>
      <c r="P12" s="35"/>
      <c r="Q12" s="35"/>
      <c r="R12" s="181"/>
      <c r="S12" s="2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27.75" customHeight="1" thickBot="1">
      <c r="A13" s="28" t="s">
        <v>49</v>
      </c>
      <c r="B13" s="133" t="s">
        <v>50</v>
      </c>
      <c r="C13" s="134"/>
      <c r="D13" s="170" t="s">
        <v>51</v>
      </c>
      <c r="E13" s="5" t="str">
        <f>IF(D13="SI","En caso afirmativo, cumpla con el punto 2.7 del documento del SGAS, § 22 a 27 (Armonización con otros SGAS)","Pase a la siguiente pregunta")</f>
        <v>Pase a la siguiente pregunta</v>
      </c>
      <c r="F13" s="40"/>
      <c r="G13" s="38"/>
      <c r="H13" s="38"/>
      <c r="I13" s="39"/>
      <c r="J13" s="32"/>
      <c r="K13" s="32"/>
      <c r="L13" s="32"/>
      <c r="M13" s="33" t="s">
        <v>47</v>
      </c>
      <c r="N13" s="34"/>
      <c r="O13" s="35"/>
      <c r="P13" s="35"/>
      <c r="Q13" s="35"/>
      <c r="R13" s="181"/>
      <c r="S13" s="2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38.25" customHeight="1" thickTop="1" thickBot="1">
      <c r="A14" s="41" t="s">
        <v>52</v>
      </c>
      <c r="B14" s="136" t="s">
        <v>53</v>
      </c>
      <c r="C14" s="137"/>
      <c r="D14" s="193" t="s">
        <v>84</v>
      </c>
      <c r="E14" s="42" t="s">
        <v>54</v>
      </c>
      <c r="F14" s="43" t="str">
        <f>D14</f>
        <v>C</v>
      </c>
      <c r="G14" s="44"/>
      <c r="H14" s="38"/>
      <c r="I14" s="39"/>
      <c r="J14" s="32"/>
      <c r="K14" s="32"/>
      <c r="L14" s="32"/>
      <c r="M14" s="33" t="s">
        <v>47</v>
      </c>
      <c r="N14" s="12"/>
      <c r="O14" s="35"/>
      <c r="P14" s="35"/>
      <c r="Q14" s="35"/>
      <c r="R14" s="181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ht="19.5" customHeight="1" thickTop="1">
      <c r="A15" s="45" t="s">
        <v>55</v>
      </c>
      <c r="B15" s="21" t="s">
        <v>56</v>
      </c>
      <c r="C15" s="46" t="s">
        <v>57</v>
      </c>
      <c r="D15" s="171"/>
      <c r="E15" s="47"/>
      <c r="F15" s="48"/>
      <c r="G15" s="47"/>
      <c r="H15" s="47"/>
      <c r="I15" s="47"/>
      <c r="J15" s="47"/>
      <c r="K15" s="47"/>
      <c r="L15" s="47"/>
      <c r="M15" s="49"/>
      <c r="N15" s="34"/>
      <c r="O15" s="35"/>
      <c r="P15" s="35"/>
      <c r="Q15" s="35"/>
      <c r="R15" s="181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ht="39.75" customHeight="1">
      <c r="A16" s="28">
        <v>1</v>
      </c>
      <c r="B16" s="131" t="s">
        <v>58</v>
      </c>
      <c r="C16" s="132"/>
      <c r="D16" s="169" t="s">
        <v>44</v>
      </c>
      <c r="E16" s="8" t="str">
        <f>IF(D16="SI","Responda solo a las preguntas de las secciones A, B, C23, I y J.","Pase a la siguiente pregunta")</f>
        <v>Responda solo a las preguntas de las secciones A, B, C23, I y J.</v>
      </c>
      <c r="F16" s="50" t="str">
        <f t="shared" ref="F16:F19" si="0">IF(D16="SI","C","C")</f>
        <v>C</v>
      </c>
      <c r="G16" s="51"/>
      <c r="H16" s="52"/>
      <c r="I16" s="52"/>
      <c r="J16" s="52"/>
      <c r="K16" s="52"/>
      <c r="L16" s="53"/>
      <c r="M16" s="33" t="s">
        <v>59</v>
      </c>
      <c r="N16" s="34"/>
      <c r="O16" s="54"/>
      <c r="P16" s="55"/>
      <c r="Q16" s="56"/>
      <c r="R16" s="181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ht="34.5" customHeight="1">
      <c r="A17" s="28">
        <f t="shared" ref="A17:A27" si="1">+A16+1</f>
        <v>2</v>
      </c>
      <c r="B17" s="133" t="s">
        <v>60</v>
      </c>
      <c r="C17" s="134"/>
      <c r="D17" s="169" t="s">
        <v>51</v>
      </c>
      <c r="E17" s="8" t="str">
        <f>IF(D17="SI","Responda a todas las preguntas", "Revise su respuesta en la pregunta 1")</f>
        <v>Revise su respuesta en la pregunta 1</v>
      </c>
      <c r="F17" s="50" t="str">
        <f t="shared" si="0"/>
        <v>C</v>
      </c>
      <c r="G17" s="57"/>
      <c r="H17" s="58"/>
      <c r="I17" s="58"/>
      <c r="J17" s="58"/>
      <c r="K17" s="58"/>
      <c r="L17" s="59"/>
      <c r="M17" s="33" t="s">
        <v>59</v>
      </c>
      <c r="N17" s="34"/>
      <c r="O17" s="60"/>
      <c r="P17" s="61"/>
      <c r="Q17" s="62"/>
      <c r="R17" s="181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9.5" customHeight="1">
      <c r="A18" s="28">
        <f t="shared" si="1"/>
        <v>3</v>
      </c>
      <c r="B18" s="133" t="s">
        <v>61</v>
      </c>
      <c r="C18" s="134"/>
      <c r="D18" s="169" t="s">
        <v>44</v>
      </c>
      <c r="E18" s="154" t="str">
        <f>IF(D18="SI","Comparta el análisis de actores elaborado", "Elabore un análisis de actores")</f>
        <v>Comparta el análisis de actores elaborado</v>
      </c>
      <c r="F18" s="50" t="str">
        <f t="shared" si="0"/>
        <v>C</v>
      </c>
      <c r="G18" s="57"/>
      <c r="H18" s="58"/>
      <c r="I18" s="58"/>
      <c r="J18" s="58"/>
      <c r="K18" s="58"/>
      <c r="L18" s="59"/>
      <c r="M18" s="63" t="str">
        <f t="shared" ref="M18:M19" si="2">IF(D18="YES","ANTES","DESPUÉS")</f>
        <v>DESPUÉS</v>
      </c>
      <c r="N18" s="64"/>
      <c r="O18" s="60"/>
      <c r="P18" s="61"/>
      <c r="Q18" s="60"/>
      <c r="R18" s="181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ht="27" customHeight="1">
      <c r="A19" s="28">
        <f t="shared" si="1"/>
        <v>4</v>
      </c>
      <c r="B19" s="133" t="s">
        <v>62</v>
      </c>
      <c r="C19" s="134"/>
      <c r="D19" s="169" t="s">
        <v>51</v>
      </c>
      <c r="E19" s="155" t="str">
        <f>IF(D19="SI","Comparta el mecanismo de quejas a utilizar", "Créelo y comparta el mecanismo de quejas a utilizar (SAS 10 12.2.8 § 7 a 88)")</f>
        <v>Créelo y comparta el mecanismo de quejas a utilizar (SAS 10 12.2.8 § 7 a 88)</v>
      </c>
      <c r="F19" s="50" t="str">
        <f t="shared" si="0"/>
        <v>C</v>
      </c>
      <c r="G19" s="57"/>
      <c r="H19" s="58"/>
      <c r="I19" s="58"/>
      <c r="J19" s="58"/>
      <c r="K19" s="58"/>
      <c r="L19" s="59"/>
      <c r="M19" s="33" t="str">
        <f t="shared" si="2"/>
        <v>DESPUÉS</v>
      </c>
      <c r="N19" s="64"/>
      <c r="O19" s="60"/>
      <c r="P19" s="61"/>
      <c r="Q19" s="60"/>
      <c r="R19" s="181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ht="21.75" customHeight="1">
      <c r="A20" s="28">
        <f t="shared" si="1"/>
        <v>5</v>
      </c>
      <c r="B20" s="133" t="s">
        <v>63</v>
      </c>
      <c r="C20" s="134"/>
      <c r="D20" s="169" t="s">
        <v>51</v>
      </c>
      <c r="E20" s="65" t="str">
        <f>IF(D20="SI","DETÉNGASE y siga los § 25 y 26 de la SAS 1","Pase a la siguiente pregunta")</f>
        <v>Pase a la siguiente pregunta</v>
      </c>
      <c r="F20" s="66" t="str">
        <f>IF(D20="SI","B+","C")</f>
        <v>C</v>
      </c>
      <c r="G20" s="57"/>
      <c r="H20" s="58"/>
      <c r="I20" s="58"/>
      <c r="J20" s="58"/>
      <c r="K20" s="58"/>
      <c r="L20" s="59"/>
      <c r="M20" s="33" t="s">
        <v>59</v>
      </c>
      <c r="N20" s="64"/>
      <c r="O20" s="61"/>
      <c r="P20" s="61"/>
      <c r="Q20" s="60"/>
      <c r="R20" s="181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ht="21.75" customHeight="1">
      <c r="A21" s="28">
        <f t="shared" si="1"/>
        <v>6</v>
      </c>
      <c r="B21" s="133" t="s">
        <v>64</v>
      </c>
      <c r="C21" s="134"/>
      <c r="D21" s="169" t="s">
        <v>51</v>
      </c>
      <c r="E21" s="8" t="str">
        <f>IF(D21="SI","Cumpla con los § 17 a 26 de la SAS 9","Pase a la siguiente pregunta")</f>
        <v>Pase a la siguiente pregunta</v>
      </c>
      <c r="F21" s="50" t="str">
        <f t="shared" ref="F21:F22" si="3">IF(D21="SI","B","C")</f>
        <v>C</v>
      </c>
      <c r="G21" s="57"/>
      <c r="H21" s="58"/>
      <c r="I21" s="58"/>
      <c r="J21" s="58"/>
      <c r="K21" s="58"/>
      <c r="L21" s="59"/>
      <c r="M21" s="33" t="s">
        <v>59</v>
      </c>
      <c r="N21" s="64"/>
      <c r="O21" s="61" t="str">
        <f>IF(D21="YES","SAS9","NA")</f>
        <v>NA</v>
      </c>
      <c r="P21" s="61"/>
      <c r="Q21" s="61"/>
      <c r="R21" s="181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ht="21.75" customHeight="1">
      <c r="A22" s="28">
        <f t="shared" si="1"/>
        <v>7</v>
      </c>
      <c r="B22" s="133" t="s">
        <v>65</v>
      </c>
      <c r="C22" s="122"/>
      <c r="D22" s="169" t="s">
        <v>44</v>
      </c>
      <c r="E22" s="8" t="str">
        <f>IF(D22="SI","Es posible que tenga que realizar un Evaluación de Impacto Social y elaborar un Plan Social","Pase a la siguiente pregunta")</f>
        <v>Es posible que tenga que realizar un Evaluación de Impacto Social y elaborar un Plan Social</v>
      </c>
      <c r="F22" s="50" t="str">
        <f t="shared" si="3"/>
        <v>B</v>
      </c>
      <c r="G22" s="57"/>
      <c r="H22" s="57"/>
      <c r="I22" s="57"/>
      <c r="J22" s="57"/>
      <c r="K22" s="57"/>
      <c r="L22" s="57"/>
      <c r="M22" s="7"/>
      <c r="N22" s="64"/>
      <c r="O22" s="61"/>
      <c r="P22" s="61"/>
      <c r="Q22" s="61"/>
      <c r="R22" s="182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ht="27" customHeight="1">
      <c r="A23" s="28">
        <f t="shared" si="1"/>
        <v>8</v>
      </c>
      <c r="B23" s="133" t="s">
        <v>66</v>
      </c>
      <c r="C23" s="134"/>
      <c r="D23" s="169" t="s">
        <v>51</v>
      </c>
      <c r="E23" s="67" t="str">
        <f>IF(D23="SI","Pase a la siguiente pregunta", "Reformule la propuesta para hacerla compatible")</f>
        <v>Reformule la propuesta para hacerla compatible</v>
      </c>
      <c r="F23" s="68" t="str">
        <f>IF(D23="SI","C","B+")</f>
        <v>B+</v>
      </c>
      <c r="G23" s="69"/>
      <c r="H23" s="58"/>
      <c r="I23" s="58"/>
      <c r="J23" s="58"/>
      <c r="K23" s="58"/>
      <c r="L23" s="59"/>
      <c r="M23" s="70" t="s">
        <v>59</v>
      </c>
      <c r="N23" s="64"/>
      <c r="O23" s="60"/>
      <c r="P23" s="61"/>
      <c r="Q23" s="62"/>
      <c r="R23" s="181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ht="27.75" customHeight="1">
      <c r="A24" s="28">
        <f t="shared" si="1"/>
        <v>9</v>
      </c>
      <c r="B24" s="133" t="s">
        <v>67</v>
      </c>
      <c r="C24" s="134"/>
      <c r="D24" s="169" t="s">
        <v>51</v>
      </c>
      <c r="E24" s="67" t="str">
        <f>IF(D24="SI","Comparta el plan de riesgos antes eventos climáticos",  "Considere los riesgos climáticos e incluya las consideraciones en un plan de riesgos ante eventos climáticos")</f>
        <v>Considere los riesgos climáticos e incluya las consideraciones en un plan de riesgos ante eventos climáticos</v>
      </c>
      <c r="F24" s="50" t="str">
        <f>IF(D24="SI","C","C")</f>
        <v>C</v>
      </c>
      <c r="G24" s="57"/>
      <c r="H24" s="58"/>
      <c r="I24" s="58"/>
      <c r="J24" s="58"/>
      <c r="K24" s="58"/>
      <c r="L24" s="59"/>
      <c r="M24" s="70" t="s">
        <v>59</v>
      </c>
      <c r="N24" s="34"/>
      <c r="O24" s="60"/>
      <c r="P24" s="61"/>
      <c r="Q24" s="62"/>
      <c r="R24" s="181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ht="27.75" customHeight="1">
      <c r="A25" s="28">
        <f t="shared" si="1"/>
        <v>10</v>
      </c>
      <c r="B25" s="133" t="s">
        <v>68</v>
      </c>
      <c r="C25" s="134"/>
      <c r="D25" s="169" t="s">
        <v>51</v>
      </c>
      <c r="E25" s="67" t="str">
        <f>IF(D25="SI","Realice una Evaluación de Impacto Social y elabore un Plan Social. Tener en cuenta a los actores vulnerables (SAS 10)","Pase a la siguiente pregunta")</f>
        <v>Pase a la siguiente pregunta</v>
      </c>
      <c r="F25" s="50" t="str">
        <f>IF(D25="SI","B","C")</f>
        <v>C</v>
      </c>
      <c r="G25" s="57"/>
      <c r="H25" s="58"/>
      <c r="I25" s="58"/>
      <c r="J25" s="58"/>
      <c r="K25" s="58"/>
      <c r="L25" s="59"/>
      <c r="M25" s="71" t="s">
        <v>59</v>
      </c>
      <c r="N25" s="34"/>
      <c r="O25" s="60"/>
      <c r="P25" s="61"/>
      <c r="Q25" s="62"/>
      <c r="R25" s="181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ht="35.25" customHeight="1">
      <c r="A26" s="28">
        <f t="shared" si="1"/>
        <v>11</v>
      </c>
      <c r="B26" s="138" t="s">
        <v>69</v>
      </c>
      <c r="C26" s="135"/>
      <c r="D26" s="169" t="s">
        <v>44</v>
      </c>
      <c r="E26" s="155" t="str">
        <f>IF(D26="SI","Brinde más información sobre el conflicto y realice una Evaluación de Impacto Social y elabore un Plan Social", "Pase a la siguiente pregunta")</f>
        <v>Brinde más información sobre el conflicto y realice una Evaluación de Impacto Social y elabore un Plan Social</v>
      </c>
      <c r="F26" s="66" t="str">
        <f>IF(D26="SI","B+","C")</f>
        <v>B+</v>
      </c>
      <c r="G26" s="57"/>
      <c r="H26" s="58"/>
      <c r="I26" s="58"/>
      <c r="J26" s="58"/>
      <c r="K26" s="58"/>
      <c r="L26" s="59"/>
      <c r="M26" s="71" t="s">
        <v>59</v>
      </c>
      <c r="N26" s="34"/>
      <c r="O26" s="60"/>
      <c r="P26" s="61"/>
      <c r="Q26" s="62"/>
      <c r="R26" s="183" t="s">
        <v>70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ht="21.75" customHeight="1">
      <c r="A27" s="28">
        <f t="shared" si="1"/>
        <v>12</v>
      </c>
      <c r="B27" s="133" t="s">
        <v>71</v>
      </c>
      <c r="C27" s="134"/>
      <c r="D27" s="169" t="s">
        <v>51</v>
      </c>
      <c r="E27" s="8" t="str">
        <f>IF(D27="SI","Realice una Evaluación de Impacto Social y elabore un Plan Social","Siga con la SAS 2")</f>
        <v>Siga con la SAS 2</v>
      </c>
      <c r="F27" s="66" t="str">
        <f>IF(D27="SI","B","C")</f>
        <v>C</v>
      </c>
      <c r="G27" s="57"/>
      <c r="H27" s="58"/>
      <c r="I27" s="58"/>
      <c r="J27" s="58"/>
      <c r="K27" s="58"/>
      <c r="L27" s="59"/>
      <c r="M27" s="70" t="s">
        <v>59</v>
      </c>
      <c r="N27" s="34"/>
      <c r="O27" s="60"/>
      <c r="P27" s="61"/>
      <c r="Q27" s="62"/>
      <c r="R27" s="181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ht="19.5" customHeight="1">
      <c r="A28" s="45" t="s">
        <v>72</v>
      </c>
      <c r="B28" s="21" t="s">
        <v>73</v>
      </c>
      <c r="C28" s="22" t="s">
        <v>74</v>
      </c>
      <c r="D28" s="171"/>
      <c r="E28" s="47"/>
      <c r="F28" s="48"/>
      <c r="G28" s="57"/>
      <c r="H28" s="58"/>
      <c r="I28" s="58"/>
      <c r="J28" s="58"/>
      <c r="K28" s="58"/>
      <c r="L28" s="59"/>
      <c r="M28" s="49"/>
      <c r="N28" s="34"/>
      <c r="O28" s="60"/>
      <c r="P28" s="61"/>
      <c r="Q28" s="62"/>
      <c r="R28" s="181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ht="21.75" customHeight="1">
      <c r="A29" s="28">
        <f>+A27+1</f>
        <v>13</v>
      </c>
      <c r="B29" s="131" t="s">
        <v>75</v>
      </c>
      <c r="C29" s="132"/>
      <c r="D29" s="169" t="s">
        <v>51</v>
      </c>
      <c r="E29" s="8" t="str">
        <f>IF(D29="SI","Salarios y beneficios por ley serán verificados en el reporte financiero", "Las personas que trabajan en el proyecto necesitan un contrato de trabajo")</f>
        <v>Las personas que trabajan en el proyecto necesitan un contrato de trabajo</v>
      </c>
      <c r="F29" s="66" t="str">
        <f>IF(D29="NO","A","C")</f>
        <v>A</v>
      </c>
      <c r="G29" s="57"/>
      <c r="H29" s="58"/>
      <c r="I29" s="58"/>
      <c r="J29" s="58"/>
      <c r="K29" s="58"/>
      <c r="L29" s="59"/>
      <c r="M29" s="70" t="s">
        <v>59</v>
      </c>
      <c r="N29" s="34"/>
      <c r="O29" s="60"/>
      <c r="P29" s="61"/>
      <c r="Q29" s="62"/>
      <c r="R29" s="181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ht="21.75" customHeight="1">
      <c r="A30" s="28">
        <f t="shared" ref="A30:A38" si="4">+A29+1</f>
        <v>14</v>
      </c>
      <c r="B30" s="133" t="s">
        <v>76</v>
      </c>
      <c r="C30" s="134"/>
      <c r="D30" s="169" t="s">
        <v>44</v>
      </c>
      <c r="E30" s="8" t="str">
        <f>IF(D30="SI","Los menores de 14 años no pueden ser contratados (SAS 2 § 13)","Pase a la siguiente pregunta")</f>
        <v>Los menores de 14 años no pueden ser contratados (SAS 2 § 13)</v>
      </c>
      <c r="F30" s="66" t="str">
        <f>IF(D30="SI","A","C")</f>
        <v>A</v>
      </c>
      <c r="G30" s="57"/>
      <c r="H30" s="58"/>
      <c r="I30" s="58"/>
      <c r="J30" s="58"/>
      <c r="K30" s="58"/>
      <c r="L30" s="59"/>
      <c r="M30" s="70" t="s">
        <v>59</v>
      </c>
      <c r="N30" s="34"/>
      <c r="O30" s="60"/>
      <c r="P30" s="61"/>
      <c r="Q30" s="62"/>
      <c r="R30" s="181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ht="21.75" customHeight="1">
      <c r="A31" s="28">
        <f t="shared" si="4"/>
        <v>15</v>
      </c>
      <c r="B31" s="156" t="s">
        <v>195</v>
      </c>
      <c r="C31" s="134"/>
      <c r="D31" s="170" t="s">
        <v>51</v>
      </c>
      <c r="E31" s="8" t="str">
        <f>IF(D31="SI", "Cumpla con la SAS 2 § 14 y 15","Pase a la siguiente pregunta")</f>
        <v>Pase a la siguiente pregunta</v>
      </c>
      <c r="F31" s="72" t="str">
        <f>IF(D31="SI","B+","C")</f>
        <v>C</v>
      </c>
      <c r="G31" s="57"/>
      <c r="H31" s="58"/>
      <c r="I31" s="58"/>
      <c r="J31" s="58"/>
      <c r="K31" s="58"/>
      <c r="L31" s="59"/>
      <c r="M31" s="70" t="s">
        <v>59</v>
      </c>
      <c r="N31" s="34"/>
      <c r="O31" s="60"/>
      <c r="P31" s="61"/>
      <c r="Q31" s="62"/>
      <c r="R31" s="181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ht="27.75" customHeight="1">
      <c r="A32" s="28">
        <f t="shared" si="4"/>
        <v>16</v>
      </c>
      <c r="B32" s="139" t="s">
        <v>77</v>
      </c>
      <c r="C32" s="140"/>
      <c r="D32" s="170" t="s">
        <v>51</v>
      </c>
      <c r="E32" s="73" t="str">
        <f>IF(D32="SI","Cumpla con los § 19 a 33 de la SAS 2. Complete la sección 3.1.1 del Código de Prácticas Ambientales y Sociales (CPAS)", "Pase a la siguiente pregunta")</f>
        <v>Pase a la siguiente pregunta</v>
      </c>
      <c r="F32" s="72" t="str">
        <f t="shared" ref="F32:F36" si="5">IF(D32="SI","B","C")</f>
        <v>C</v>
      </c>
      <c r="G32" s="57"/>
      <c r="H32" s="58"/>
      <c r="I32" s="58"/>
      <c r="J32" s="58"/>
      <c r="K32" s="58"/>
      <c r="L32" s="59"/>
      <c r="M32" s="74" t="s">
        <v>59</v>
      </c>
      <c r="N32" s="34"/>
      <c r="O32" s="60"/>
      <c r="P32" s="61"/>
      <c r="Q32" s="62"/>
      <c r="R32" s="181"/>
      <c r="S32" s="75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ht="48" customHeight="1">
      <c r="A33" s="28">
        <f t="shared" si="4"/>
        <v>17</v>
      </c>
      <c r="B33" s="157" t="s">
        <v>196</v>
      </c>
      <c r="C33" s="140"/>
      <c r="D33" s="169" t="s">
        <v>51</v>
      </c>
      <c r="E33" s="8" t="str">
        <f>IF(D33="SI","Cumpla con los § 19 a 30 de la SAS 2. Elaborar un Plan de Seguridad","Pase a la siguiente pregunta")</f>
        <v>Pase a la siguiente pregunta</v>
      </c>
      <c r="F33" s="66" t="str">
        <f t="shared" si="5"/>
        <v>C</v>
      </c>
      <c r="G33" s="57"/>
      <c r="H33" s="58"/>
      <c r="I33" s="58"/>
      <c r="J33" s="58"/>
      <c r="K33" s="58"/>
      <c r="L33" s="59"/>
      <c r="M33" s="63" t="s">
        <v>59</v>
      </c>
      <c r="N33" s="34"/>
      <c r="O33" s="60"/>
      <c r="P33" s="61"/>
      <c r="Q33" s="62"/>
      <c r="R33" s="181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ht="27.75" customHeight="1">
      <c r="A34" s="28">
        <f t="shared" si="4"/>
        <v>18</v>
      </c>
      <c r="B34" s="133" t="s">
        <v>78</v>
      </c>
      <c r="C34" s="134"/>
      <c r="D34" s="169" t="s">
        <v>44</v>
      </c>
      <c r="E34" s="67" t="str">
        <f>IF(D34="SI","Cumpla con la SAS 2 § 22 a 27 y la SAS 4 § 9 a 12. Complete la sección 3.1.1 del CPAS / elabore un protocolo para manejo de combustible y/o sustancias tóxicas", "Pase a la siguiente pregunta")</f>
        <v>Cumpla con la SAS 2 § 22 a 27 y la SAS 4 § 9 a 12. Complete la sección 3.1.1 del CPAS / elabore un protocolo para manejo de combustible y/o sustancias tóxicas</v>
      </c>
      <c r="F34" s="66" t="str">
        <f t="shared" si="5"/>
        <v>B</v>
      </c>
      <c r="G34" s="57"/>
      <c r="H34" s="58"/>
      <c r="I34" s="58"/>
      <c r="J34" s="58"/>
      <c r="K34" s="58"/>
      <c r="L34" s="59"/>
      <c r="M34" s="63" t="s">
        <v>59</v>
      </c>
      <c r="N34" s="34"/>
      <c r="O34" s="60" t="str">
        <f>IF(D34="YES","SAS4","NA")</f>
        <v>NA</v>
      </c>
      <c r="P34" s="61"/>
      <c r="Q34" s="62"/>
      <c r="R34" s="18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30.75" customHeight="1">
      <c r="A35" s="28">
        <f t="shared" si="4"/>
        <v>19</v>
      </c>
      <c r="B35" s="133" t="s">
        <v>79</v>
      </c>
      <c r="C35" s="134"/>
      <c r="D35" s="169" t="s">
        <v>44</v>
      </c>
      <c r="E35" s="8" t="str">
        <f>IF(D35="SI","Cumpla con los § 22 a 27 de la SAS 2. Complete la sección 3.1.1 del CPAS","Pase a la siguiente pregunta")</f>
        <v>Cumpla con los § 22 a 27 de la SAS 2. Complete la sección 3.1.1 del CPAS</v>
      </c>
      <c r="F35" s="66" t="str">
        <f t="shared" si="5"/>
        <v>B</v>
      </c>
      <c r="G35" s="57"/>
      <c r="H35" s="58"/>
      <c r="I35" s="58"/>
      <c r="J35" s="58"/>
      <c r="K35" s="58"/>
      <c r="L35" s="59"/>
      <c r="M35" s="63" t="s">
        <v>59</v>
      </c>
      <c r="N35" s="34"/>
      <c r="O35" s="60"/>
      <c r="P35" s="61"/>
      <c r="Q35" s="62"/>
      <c r="R35" s="181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ht="54.75" customHeight="1">
      <c r="A36" s="28">
        <f t="shared" si="4"/>
        <v>20</v>
      </c>
      <c r="B36" s="133" t="s">
        <v>80</v>
      </c>
      <c r="C36" s="134"/>
      <c r="D36" s="169" t="s">
        <v>44</v>
      </c>
      <c r="E36" s="67" t="str">
        <f>IF(D36="SI","Cumpla con los § 23 a 25 de la SAS 2. Complete la sección 3.1.1 del CPAS, elabore y comparte un protocolo de emergencia y adquiera seguros de buceo, seguros para embarcaciones y vehículos, según sea necesario","Pase a la siguiente pregunta")</f>
        <v>Cumpla con los § 23 a 25 de la SAS 2. Complete la sección 3.1.1 del CPAS, elabore y comparte un protocolo de emergencia y adquiera seguros de buceo, seguros para embarcaciones y vehículos, según sea necesario</v>
      </c>
      <c r="F36" s="66" t="str">
        <f t="shared" si="5"/>
        <v>B</v>
      </c>
      <c r="G36" s="57"/>
      <c r="H36" s="58"/>
      <c r="I36" s="58"/>
      <c r="J36" s="58"/>
      <c r="K36" s="58"/>
      <c r="L36" s="59"/>
      <c r="M36" s="70" t="s">
        <v>59</v>
      </c>
      <c r="N36" s="34"/>
      <c r="O36" s="60"/>
      <c r="P36" s="61"/>
      <c r="Q36" s="62"/>
      <c r="R36" s="181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ht="37.5" customHeight="1">
      <c r="A37" s="28">
        <f t="shared" si="4"/>
        <v>21</v>
      </c>
      <c r="B37" s="133" t="s">
        <v>81</v>
      </c>
      <c r="C37" s="134"/>
      <c r="D37" s="169" t="s">
        <v>44</v>
      </c>
      <c r="E37" s="67" t="str">
        <f>IF(D37="SI","Brinde información sobre el incidente en la sección de comentarios. Incidentes graves aumentan un grado el nivel de riesgo en la calificación final del proyecto (Celda F14)","Pase a la siguiente pregunta")</f>
        <v>Brinde información sobre el incidente en la sección de comentarios. Incidentes graves aumentan un grado el nivel de riesgo en la calificación final del proyecto (Celda F14)</v>
      </c>
      <c r="F37" s="66" t="str">
        <f>IF(D37="NO","C","B")</f>
        <v>B</v>
      </c>
      <c r="G37" s="57"/>
      <c r="H37" s="58"/>
      <c r="I37" s="58"/>
      <c r="J37" s="58"/>
      <c r="K37" s="58"/>
      <c r="L37" s="59"/>
      <c r="M37" s="70" t="s">
        <v>59</v>
      </c>
      <c r="N37" s="34"/>
      <c r="O37" s="60"/>
      <c r="P37" s="61"/>
      <c r="Q37" s="62"/>
      <c r="R37" s="183" t="s">
        <v>82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ht="30" customHeight="1">
      <c r="A38" s="28">
        <f t="shared" si="4"/>
        <v>22</v>
      </c>
      <c r="B38" s="133" t="s">
        <v>83</v>
      </c>
      <c r="C38" s="134"/>
      <c r="D38" s="169" t="s">
        <v>44</v>
      </c>
      <c r="E38" s="67" t="str">
        <f>IF(D38="SI","Demuestre que el trabajo se presta de forma voluntaria (SAS 2 § 22) Utilice formatos de deslinde de responsabilidades","Siga con la SAS 3")</f>
        <v>Demuestre que el trabajo se presta de forma voluntaria (SAS 2 § 22) Utilice formatos de deslinde de responsabilidades</v>
      </c>
      <c r="F38" s="66" t="str">
        <f>IF(D38="SI","C","C")</f>
        <v>C</v>
      </c>
      <c r="G38" s="57"/>
      <c r="H38" s="58"/>
      <c r="I38" s="58"/>
      <c r="J38" s="58"/>
      <c r="K38" s="58"/>
      <c r="L38" s="59"/>
      <c r="M38" s="63" t="s">
        <v>59</v>
      </c>
      <c r="N38" s="34"/>
      <c r="O38" s="60"/>
      <c r="P38" s="61"/>
      <c r="Q38" s="62"/>
      <c r="R38" s="181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19.5" customHeight="1">
      <c r="A39" s="45" t="s">
        <v>84</v>
      </c>
      <c r="B39" s="21" t="s">
        <v>85</v>
      </c>
      <c r="C39" s="46" t="s">
        <v>86</v>
      </c>
      <c r="D39" s="172"/>
      <c r="E39" s="47"/>
      <c r="F39" s="48"/>
      <c r="G39" s="57"/>
      <c r="H39" s="58"/>
      <c r="I39" s="58"/>
      <c r="J39" s="58"/>
      <c r="K39" s="58"/>
      <c r="L39" s="59"/>
      <c r="M39" s="49"/>
      <c r="N39" s="34"/>
      <c r="O39" s="60"/>
      <c r="P39" s="61"/>
      <c r="Q39" s="62"/>
      <c r="R39" s="181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ht="30.75" customHeight="1">
      <c r="A40" s="28">
        <f>+A38+1</f>
        <v>23</v>
      </c>
      <c r="B40" s="156" t="s">
        <v>197</v>
      </c>
      <c r="C40" s="158"/>
      <c r="D40" s="169" t="s">
        <v>44</v>
      </c>
      <c r="E40" s="67" t="str">
        <f t="shared" ref="E40:E41" si="6">IF(D40="SI","Explique cómo se lograría", "Pase a la siguiente pregunta")</f>
        <v>Explique cómo se lograría</v>
      </c>
      <c r="F40" s="66" t="str">
        <f t="shared" ref="F40:F41" si="7">IF(D40="SI","C","C")</f>
        <v>C</v>
      </c>
      <c r="G40" s="57"/>
      <c r="H40" s="58"/>
      <c r="I40" s="58"/>
      <c r="J40" s="58"/>
      <c r="K40" s="58"/>
      <c r="L40" s="59"/>
      <c r="M40" s="70" t="s">
        <v>59</v>
      </c>
      <c r="N40" s="34"/>
      <c r="O40" s="60"/>
      <c r="P40" s="61"/>
      <c r="Q40" s="62"/>
      <c r="R40" s="184" t="s">
        <v>87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ht="27.75" customHeight="1">
      <c r="A41" s="28">
        <f t="shared" ref="A41:A55" si="8">+A40+1</f>
        <v>24</v>
      </c>
      <c r="B41" s="156" t="s">
        <v>88</v>
      </c>
      <c r="C41" s="158"/>
      <c r="D41" s="169" t="s">
        <v>51</v>
      </c>
      <c r="E41" s="67" t="str">
        <f t="shared" si="6"/>
        <v>Pase a la siguiente pregunta</v>
      </c>
      <c r="F41" s="66" t="str">
        <f t="shared" si="7"/>
        <v>C</v>
      </c>
      <c r="G41" s="57"/>
      <c r="H41" s="58"/>
      <c r="I41" s="58"/>
      <c r="J41" s="58"/>
      <c r="K41" s="58"/>
      <c r="L41" s="59"/>
      <c r="M41" s="70" t="s">
        <v>47</v>
      </c>
      <c r="N41" s="34"/>
      <c r="O41" s="60"/>
      <c r="P41" s="61"/>
      <c r="Q41" s="62"/>
      <c r="R41" s="184" t="s">
        <v>87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ht="21.75" customHeight="1">
      <c r="A42" s="28">
        <f t="shared" si="8"/>
        <v>25</v>
      </c>
      <c r="B42" s="156" t="s">
        <v>89</v>
      </c>
      <c r="C42" s="158"/>
      <c r="D42" s="169" t="s">
        <v>51</v>
      </c>
      <c r="E42" s="8" t="str">
        <f>IF(D42="SI","Consulte la SAS 3 para responder a todas las siguientes preguntas", "Pase a la siguiente pregunta")</f>
        <v>Pase a la siguiente pregunta</v>
      </c>
      <c r="F42" s="66" t="str">
        <f t="shared" ref="F42:F47" si="9">IF(D42="SI","B","C")</f>
        <v>C</v>
      </c>
      <c r="G42" s="76" t="str">
        <f t="shared" ref="G42:G50" si="10">+D42</f>
        <v>NO</v>
      </c>
      <c r="H42" s="58"/>
      <c r="I42" s="58"/>
      <c r="J42" s="58"/>
      <c r="K42" s="58"/>
      <c r="L42" s="59"/>
      <c r="M42" s="70" t="s">
        <v>47</v>
      </c>
      <c r="N42" s="34"/>
      <c r="O42" s="60"/>
      <c r="P42" s="61"/>
      <c r="Q42" s="62"/>
      <c r="R42" s="181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30" customHeight="1">
      <c r="A43" s="28">
        <f t="shared" si="8"/>
        <v>26</v>
      </c>
      <c r="B43" s="156" t="s">
        <v>90</v>
      </c>
      <c r="C43" s="158"/>
      <c r="D43" s="169" t="s">
        <v>51</v>
      </c>
      <c r="E43" s="67" t="str">
        <f>IF(D43="SI","Cumpla con los § 7 a 13 de la SAS 3. Complete la sección 3.2.3 del CPAS","Siga con la pregunta 28")</f>
        <v>Siga con la pregunta 28</v>
      </c>
      <c r="F43" s="66" t="str">
        <f t="shared" si="9"/>
        <v>C</v>
      </c>
      <c r="G43" s="76" t="str">
        <f t="shared" si="10"/>
        <v>NO</v>
      </c>
      <c r="H43" s="58"/>
      <c r="I43" s="58"/>
      <c r="J43" s="58"/>
      <c r="K43" s="58"/>
      <c r="L43" s="59"/>
      <c r="M43" s="63" t="s">
        <v>59</v>
      </c>
      <c r="N43" s="34"/>
      <c r="O43" s="60"/>
      <c r="P43" s="61"/>
      <c r="Q43" s="62"/>
      <c r="R43" s="181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ht="21.75" customHeight="1">
      <c r="A44" s="28">
        <f t="shared" si="8"/>
        <v>27</v>
      </c>
      <c r="B44" s="133" t="s">
        <v>91</v>
      </c>
      <c r="C44" s="134"/>
      <c r="D44" s="169" t="s">
        <v>51</v>
      </c>
      <c r="E44" s="8" t="str">
        <f>IF(D44="SI","Cumpla con los § 11 a 13 de la SAS 3.  Complete la sección 3.2.3 del CPAS","Pase a la siguiente pregunta")</f>
        <v>Pase a la siguiente pregunta</v>
      </c>
      <c r="F44" s="66" t="str">
        <f t="shared" si="9"/>
        <v>C</v>
      </c>
      <c r="G44" s="76" t="str">
        <f t="shared" si="10"/>
        <v>NO</v>
      </c>
      <c r="H44" s="58"/>
      <c r="I44" s="58"/>
      <c r="J44" s="58"/>
      <c r="K44" s="58"/>
      <c r="L44" s="59"/>
      <c r="M44" s="63" t="s">
        <v>59</v>
      </c>
      <c r="N44" s="34"/>
      <c r="O44" s="60"/>
      <c r="P44" s="61"/>
      <c r="Q44" s="62"/>
      <c r="R44" s="181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ht="30.75" customHeight="1">
      <c r="A45" s="28">
        <f t="shared" si="8"/>
        <v>28</v>
      </c>
      <c r="B45" s="133" t="s">
        <v>92</v>
      </c>
      <c r="C45" s="134"/>
      <c r="D45" s="169" t="s">
        <v>44</v>
      </c>
      <c r="E45" s="67" t="str">
        <f>IF(D45="SI","Cumpla con los § 11 a 13 de la SAS 3. Complete la sección 3.2.3 del CPAS / elabore un protocolo para manejo de combustible y/o materiales peligrosos","Pase a la siguiente pregunta")</f>
        <v>Cumpla con los § 11 a 13 de la SAS 3. Complete la sección 3.2.3 del CPAS / elabore un protocolo para manejo de combustible y/o materiales peligrosos</v>
      </c>
      <c r="F45" s="66" t="str">
        <f t="shared" si="9"/>
        <v>B</v>
      </c>
      <c r="G45" s="76" t="str">
        <f t="shared" si="10"/>
        <v>SI</v>
      </c>
      <c r="H45" s="58"/>
      <c r="I45" s="58"/>
      <c r="J45" s="58"/>
      <c r="K45" s="58"/>
      <c r="L45" s="59"/>
      <c r="M45" s="63" t="s">
        <v>59</v>
      </c>
      <c r="N45" s="34"/>
      <c r="O45" s="60"/>
      <c r="P45" s="61"/>
      <c r="Q45" s="62"/>
      <c r="R45" s="181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21.75" customHeight="1">
      <c r="A46" s="28">
        <f t="shared" si="8"/>
        <v>29</v>
      </c>
      <c r="B46" s="133" t="s">
        <v>93</v>
      </c>
      <c r="C46" s="134"/>
      <c r="D46" s="169" t="s">
        <v>51</v>
      </c>
      <c r="E46" s="67" t="str">
        <f>IF(D46="SI","Continúe con la siguiente pregunta","Pase a la pregunta 35")</f>
        <v>Pase a la pregunta 35</v>
      </c>
      <c r="F46" s="66" t="str">
        <f t="shared" si="9"/>
        <v>C</v>
      </c>
      <c r="G46" s="76" t="str">
        <f t="shared" si="10"/>
        <v>NO</v>
      </c>
      <c r="H46" s="58"/>
      <c r="I46" s="58"/>
      <c r="J46" s="58"/>
      <c r="K46" s="58"/>
      <c r="L46" s="59"/>
      <c r="M46" s="70" t="s">
        <v>59</v>
      </c>
      <c r="N46" s="34"/>
      <c r="O46" s="60"/>
      <c r="P46" s="61"/>
      <c r="Q46" s="62"/>
      <c r="R46" s="181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ht="28.5" customHeight="1">
      <c r="A47" s="28">
        <f t="shared" si="8"/>
        <v>30</v>
      </c>
      <c r="B47" s="133" t="s">
        <v>94</v>
      </c>
      <c r="C47" s="134"/>
      <c r="D47" s="169" t="s">
        <v>51</v>
      </c>
      <c r="E47" s="67" t="str">
        <f>IF(D47="SI","Elabore una Evaluación de Impacto Ambiental y Social","Necesita un CPAS. Véase las orientaciones de la SAS 1, § 45 a 59")</f>
        <v>Necesita un CPAS. Véase las orientaciones de la SAS 1, § 45 a 59</v>
      </c>
      <c r="F47" s="66" t="str">
        <f t="shared" si="9"/>
        <v>C</v>
      </c>
      <c r="G47" s="57" t="str">
        <f t="shared" si="10"/>
        <v>NO</v>
      </c>
      <c r="H47" s="58"/>
      <c r="I47" s="58"/>
      <c r="J47" s="58"/>
      <c r="K47" s="58"/>
      <c r="L47" s="59"/>
      <c r="M47" s="70" t="s">
        <v>59</v>
      </c>
      <c r="N47" s="34"/>
      <c r="O47" s="60"/>
      <c r="P47" s="61"/>
      <c r="Q47" s="62"/>
      <c r="R47" s="181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21.75" customHeight="1">
      <c r="A48" s="28">
        <f t="shared" si="8"/>
        <v>31</v>
      </c>
      <c r="B48" s="133" t="s">
        <v>95</v>
      </c>
      <c r="C48" s="134"/>
      <c r="D48" s="169" t="s">
        <v>44</v>
      </c>
      <c r="E48" s="8" t="str">
        <f>IF(D48="SI","Comparta las licencias","Obtenga las licencias y/o permisos necesarios y compartalas")</f>
        <v>Comparta las licencias</v>
      </c>
      <c r="F48" s="66" t="str">
        <f t="shared" ref="F48:F49" si="11">IF(D48="SI","C","B")</f>
        <v>C</v>
      </c>
      <c r="G48" s="57" t="str">
        <f t="shared" si="10"/>
        <v>SI</v>
      </c>
      <c r="H48" s="58"/>
      <c r="I48" s="58"/>
      <c r="J48" s="58"/>
      <c r="K48" s="58"/>
      <c r="L48" s="59"/>
      <c r="M48" s="77" t="str">
        <f>IF(D48="YES","ANTES","DESPUÉS")</f>
        <v>DESPUÉS</v>
      </c>
      <c r="N48" s="34"/>
      <c r="O48" s="60"/>
      <c r="P48" s="61"/>
      <c r="Q48" s="62"/>
      <c r="R48" s="181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ht="27.75" customHeight="1">
      <c r="A49" s="28">
        <f t="shared" si="8"/>
        <v>32</v>
      </c>
      <c r="B49" s="133" t="s">
        <v>96</v>
      </c>
      <c r="C49" s="134"/>
      <c r="D49" s="169" t="s">
        <v>51</v>
      </c>
      <c r="E49" s="67" t="str">
        <f>IF(D49="SI","Inclúyalo en el CPAS/PGAS","Elabore uno e inclúyalo en el CPAS/PGAS y compartalo")</f>
        <v>Elabore uno e inclúyalo en el CPAS/PGAS y compartalo</v>
      </c>
      <c r="F49" s="66" t="str">
        <f t="shared" si="11"/>
        <v>B</v>
      </c>
      <c r="G49" s="57" t="str">
        <f t="shared" si="10"/>
        <v>NO</v>
      </c>
      <c r="H49" s="58"/>
      <c r="I49" s="58"/>
      <c r="J49" s="58"/>
      <c r="K49" s="58"/>
      <c r="L49" s="59"/>
      <c r="M49" s="63" t="s">
        <v>59</v>
      </c>
      <c r="N49" s="34"/>
      <c r="O49" s="60"/>
      <c r="P49" s="61"/>
      <c r="Q49" s="62"/>
      <c r="R49" s="181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ht="30" customHeight="1">
      <c r="A50" s="28">
        <f t="shared" si="8"/>
        <v>33</v>
      </c>
      <c r="B50" s="156" t="s">
        <v>198</v>
      </c>
      <c r="C50" s="158"/>
      <c r="D50" s="169" t="s">
        <v>51</v>
      </c>
      <c r="E50" s="67" t="str">
        <f>IF(D50="SI","Responda a las dos preguntas siguientes"," Siga a la pregunta 35")</f>
        <v xml:space="preserve"> Siga a la pregunta 35</v>
      </c>
      <c r="F50" s="66" t="str">
        <f>IF(D50="SI","B","C")</f>
        <v>C</v>
      </c>
      <c r="G50" s="57" t="str">
        <f t="shared" si="10"/>
        <v>NO</v>
      </c>
      <c r="H50" s="58"/>
      <c r="I50" s="58"/>
      <c r="J50" s="58"/>
      <c r="K50" s="58"/>
      <c r="L50" s="59"/>
      <c r="M50" s="78"/>
      <c r="N50" s="34"/>
      <c r="O50" s="60"/>
      <c r="P50" s="61"/>
      <c r="Q50" s="62"/>
      <c r="R50" s="181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ht="28.5" customHeight="1">
      <c r="A51" s="28">
        <f t="shared" si="8"/>
        <v>34</v>
      </c>
      <c r="B51" s="133" t="s">
        <v>97</v>
      </c>
      <c r="C51" s="134"/>
      <c r="D51" s="169" t="s">
        <v>44</v>
      </c>
      <c r="E51" s="67" t="str">
        <f>IF(D51="SI","Comparta la información de respaldo","Complete la sección 3.2.8 del CPAS")</f>
        <v>Comparta la información de respaldo</v>
      </c>
      <c r="F51" s="66" t="str">
        <f>IF(D51="SI","C","B")</f>
        <v>C</v>
      </c>
      <c r="G51" s="57"/>
      <c r="H51" s="58"/>
      <c r="I51" s="58"/>
      <c r="J51" s="58"/>
      <c r="K51" s="58"/>
      <c r="L51" s="59"/>
      <c r="M51" s="63" t="s">
        <v>59</v>
      </c>
      <c r="N51" s="34"/>
      <c r="O51" s="60"/>
      <c r="P51" s="61"/>
      <c r="Q51" s="62"/>
      <c r="R51" s="181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ht="28.5" customHeight="1">
      <c r="A52" s="28">
        <f t="shared" si="8"/>
        <v>35</v>
      </c>
      <c r="B52" s="133" t="s">
        <v>98</v>
      </c>
      <c r="C52" s="134"/>
      <c r="D52" s="169" t="s">
        <v>44</v>
      </c>
      <c r="E52" s="67" t="str">
        <f>IF(D52="SI","Elabore un Plan de Gestión Segura de Agua Potable, Saneamiento y Seguridad para la infraestructura a construir","Pase a la siguiente pregunta")</f>
        <v>Elabore un Plan de Gestión Segura de Agua Potable, Saneamiento y Seguridad para la infraestructura a construir</v>
      </c>
      <c r="F52" s="66" t="str">
        <f t="shared" ref="F52:F53" si="12">IF(D52="SI","B","C")</f>
        <v>B</v>
      </c>
      <c r="G52" s="76" t="str">
        <f t="shared" ref="G52:G55" si="13">+D52</f>
        <v>SI</v>
      </c>
      <c r="H52" s="58"/>
      <c r="I52" s="58"/>
      <c r="J52" s="58"/>
      <c r="K52" s="58"/>
      <c r="L52" s="59"/>
      <c r="M52" s="70" t="s">
        <v>59</v>
      </c>
      <c r="N52" s="34"/>
      <c r="O52" s="60"/>
      <c r="P52" s="61"/>
      <c r="Q52" s="62"/>
      <c r="R52" s="181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ht="27" customHeight="1">
      <c r="A53" s="28">
        <f t="shared" si="8"/>
        <v>36</v>
      </c>
      <c r="B53" s="133" t="s">
        <v>99</v>
      </c>
      <c r="C53" s="134"/>
      <c r="D53" s="169" t="s">
        <v>44</v>
      </c>
      <c r="E53" s="67" t="str">
        <f>IF(D53="SI","Complete las secciones 3.2.2 y 3.3.6 del CPAS/ o la sección necesaria del PGAS","Pase a la siguiente pregunta")</f>
        <v>Complete las secciones 3.2.2 y 3.3.6 del CPAS/ o la sección necesaria del PGAS</v>
      </c>
      <c r="F53" s="66" t="str">
        <f t="shared" si="12"/>
        <v>B</v>
      </c>
      <c r="G53" s="57" t="str">
        <f t="shared" si="13"/>
        <v>SI</v>
      </c>
      <c r="H53" s="58"/>
      <c r="I53" s="58"/>
      <c r="J53" s="58"/>
      <c r="K53" s="58"/>
      <c r="L53" s="59"/>
      <c r="M53" s="70" t="s">
        <v>59</v>
      </c>
      <c r="N53" s="34"/>
      <c r="O53" s="60"/>
      <c r="P53" s="61"/>
      <c r="Q53" s="62"/>
      <c r="R53" s="181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ht="21.75" customHeight="1">
      <c r="A54" s="28">
        <f t="shared" si="8"/>
        <v>37</v>
      </c>
      <c r="B54" s="133" t="s">
        <v>100</v>
      </c>
      <c r="C54" s="134"/>
      <c r="D54" s="169" t="s">
        <v>51</v>
      </c>
      <c r="E54" s="67" t="s">
        <v>100</v>
      </c>
      <c r="F54" s="66"/>
      <c r="G54" s="57" t="str">
        <f t="shared" si="13"/>
        <v>NO</v>
      </c>
      <c r="H54" s="58"/>
      <c r="I54" s="58"/>
      <c r="J54" s="58"/>
      <c r="K54" s="58"/>
      <c r="L54" s="59"/>
      <c r="M54" s="79"/>
      <c r="N54" s="34"/>
      <c r="O54" s="60"/>
      <c r="P54" s="61"/>
      <c r="Q54" s="62"/>
      <c r="R54" s="181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ht="28.5" customHeight="1">
      <c r="A55" s="28">
        <f t="shared" si="8"/>
        <v>38</v>
      </c>
      <c r="B55" s="133" t="s">
        <v>101</v>
      </c>
      <c r="C55" s="134"/>
      <c r="D55" s="169" t="s">
        <v>44</v>
      </c>
      <c r="E55" s="67" t="str">
        <f>IF(D55="SI","Complete la sección 3.2.2.2 y 3.3.2 del CPAS/ o la sección necesaria del PGAS","Siga con la siguiente pregunta")</f>
        <v>Complete la sección 3.2.2.2 y 3.3.2 del CPAS/ o la sección necesaria del PGAS</v>
      </c>
      <c r="F55" s="66" t="str">
        <f t="shared" ref="F55:F58" si="14">IF(D55="SI","B","C")</f>
        <v>B</v>
      </c>
      <c r="G55" s="76" t="str">
        <f t="shared" si="13"/>
        <v>SI</v>
      </c>
      <c r="H55" s="58"/>
      <c r="I55" s="58"/>
      <c r="J55" s="58"/>
      <c r="K55" s="58"/>
      <c r="L55" s="59"/>
      <c r="M55" s="70" t="s">
        <v>59</v>
      </c>
      <c r="N55" s="34"/>
      <c r="O55" s="60"/>
      <c r="P55" s="61"/>
      <c r="Q55" s="62"/>
      <c r="R55" s="181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  <row r="56" spans="1:33" ht="21" customHeight="1">
      <c r="A56" s="28">
        <v>39</v>
      </c>
      <c r="B56" s="133" t="s">
        <v>102</v>
      </c>
      <c r="C56" s="134"/>
      <c r="D56" s="169" t="s">
        <v>44</v>
      </c>
      <c r="E56" s="80" t="str">
        <f>IF(D56="SI","Complete la sección 3.2.5 del CPAS/ o la sección necesaria del PGAS","Pase a la siguiente pregunta")</f>
        <v>Complete la sección 3.2.5 del CPAS/ o la sección necesaria del PGAS</v>
      </c>
      <c r="F56" s="66" t="str">
        <f t="shared" si="14"/>
        <v>B</v>
      </c>
      <c r="G56" s="76"/>
      <c r="H56" s="58"/>
      <c r="I56" s="58"/>
      <c r="J56" s="58"/>
      <c r="K56" s="58"/>
      <c r="L56" s="59"/>
      <c r="M56" s="63" t="s">
        <v>59</v>
      </c>
      <c r="N56" s="34"/>
      <c r="O56" s="60"/>
      <c r="P56" s="61"/>
      <c r="Q56" s="62"/>
      <c r="R56" s="181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</row>
    <row r="57" spans="1:33" ht="40.5" customHeight="1">
      <c r="A57" s="28">
        <v>40</v>
      </c>
      <c r="B57" s="133" t="s">
        <v>103</v>
      </c>
      <c r="C57" s="134"/>
      <c r="D57" s="169" t="s">
        <v>51</v>
      </c>
      <c r="E57" s="67" t="str">
        <f>IF(D57="SI","Complete la sección 3.3.1 y 3.3.8.1 del CPAS/ o la sección necesaria del PGAS","Pase a la siguiente pregunta")</f>
        <v>Pase a la siguiente pregunta</v>
      </c>
      <c r="F57" s="66" t="str">
        <f t="shared" si="14"/>
        <v>C</v>
      </c>
      <c r="G57" s="76" t="str">
        <f t="shared" ref="G57:G58" si="15">+D57</f>
        <v>NO</v>
      </c>
      <c r="H57" s="58"/>
      <c r="I57" s="58"/>
      <c r="J57" s="58"/>
      <c r="K57" s="58"/>
      <c r="L57" s="59"/>
      <c r="M57" s="63" t="s">
        <v>59</v>
      </c>
      <c r="N57" s="34"/>
      <c r="O57" s="60"/>
      <c r="P57" s="61"/>
      <c r="Q57" s="62"/>
      <c r="R57" s="181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</row>
    <row r="58" spans="1:33" ht="21.75" customHeight="1">
      <c r="A58" s="28">
        <f>+A57+1</f>
        <v>41</v>
      </c>
      <c r="B58" s="133" t="s">
        <v>104</v>
      </c>
      <c r="C58" s="134"/>
      <c r="D58" s="169" t="s">
        <v>51</v>
      </c>
      <c r="E58" s="67" t="str">
        <f>IF(D58="SI","Complete la sección 3.2. 6 del CPAS/ o la sección necesaria del PGAS","Siga con la SAS 4")</f>
        <v>Siga con la SAS 4</v>
      </c>
      <c r="F58" s="66" t="str">
        <f t="shared" si="14"/>
        <v>C</v>
      </c>
      <c r="G58" s="76" t="str">
        <f t="shared" si="15"/>
        <v>NO</v>
      </c>
      <c r="H58" s="58"/>
      <c r="I58" s="58"/>
      <c r="J58" s="58"/>
      <c r="K58" s="58"/>
      <c r="L58" s="59"/>
      <c r="M58" s="63" t="s">
        <v>59</v>
      </c>
      <c r="N58" s="34"/>
      <c r="O58" s="60"/>
      <c r="P58" s="61"/>
      <c r="Q58" s="62"/>
      <c r="R58" s="181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</row>
    <row r="59" spans="1:33" ht="19.5" customHeight="1">
      <c r="A59" s="45" t="s">
        <v>105</v>
      </c>
      <c r="B59" s="21" t="s">
        <v>106</v>
      </c>
      <c r="C59" s="22" t="s">
        <v>107</v>
      </c>
      <c r="D59" s="172"/>
      <c r="E59" s="47"/>
      <c r="F59" s="48"/>
      <c r="G59" s="57"/>
      <c r="H59" s="58"/>
      <c r="I59" s="58"/>
      <c r="J59" s="58"/>
      <c r="K59" s="58"/>
      <c r="L59" s="59"/>
      <c r="M59" s="49"/>
      <c r="N59" s="34"/>
      <c r="O59" s="60"/>
      <c r="P59" s="61"/>
      <c r="Q59" s="62"/>
      <c r="R59" s="181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</row>
    <row r="60" spans="1:33" ht="30" customHeight="1">
      <c r="A60" s="28">
        <f>+A58+1</f>
        <v>42</v>
      </c>
      <c r="B60" s="156" t="s">
        <v>199</v>
      </c>
      <c r="C60" s="158"/>
      <c r="D60" s="169" t="s">
        <v>44</v>
      </c>
      <c r="E60" s="8" t="str">
        <f>IF(D60="SI","Complete la sección 3.2.2.1 del CPAS/ o la sección necesaria del PGAS","Pase a la siguiente pregunta")</f>
        <v>Complete la sección 3.2.2.1 del CPAS/ o la sección necesaria del PGAS</v>
      </c>
      <c r="F60" s="66" t="str">
        <f t="shared" ref="F60:F66" si="16">IF(D60="SI","B","C")</f>
        <v>B</v>
      </c>
      <c r="G60" s="57"/>
      <c r="H60" s="81" t="str">
        <f t="shared" ref="H60:H70" si="17">+D60</f>
        <v>SI</v>
      </c>
      <c r="I60" s="58"/>
      <c r="J60" s="58"/>
      <c r="K60" s="58"/>
      <c r="L60" s="59"/>
      <c r="M60" s="63" t="s">
        <v>59</v>
      </c>
      <c r="N60" s="34"/>
      <c r="O60" s="60"/>
      <c r="P60" s="61"/>
      <c r="Q60" s="62"/>
      <c r="R60" s="181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</row>
    <row r="61" spans="1:33" ht="28.5" customHeight="1">
      <c r="A61" s="28">
        <f t="shared" ref="A61:A70" si="18">+A60+1</f>
        <v>43</v>
      </c>
      <c r="B61" s="133" t="s">
        <v>108</v>
      </c>
      <c r="C61" s="134"/>
      <c r="D61" s="169" t="s">
        <v>51</v>
      </c>
      <c r="E61" s="67" t="str">
        <f t="shared" ref="E61:E62" si="19">IF(D61="SI","Lleve a cabo una debida diligencia en materia de derechos humanos y cumpla con los § 9 a 16 de la SAS 4","Pase a la siguiente pregunta")</f>
        <v>Pase a la siguiente pregunta</v>
      </c>
      <c r="F61" s="66" t="str">
        <f t="shared" si="16"/>
        <v>C</v>
      </c>
      <c r="G61" s="57"/>
      <c r="H61" s="81" t="str">
        <f t="shared" si="17"/>
        <v>NO</v>
      </c>
      <c r="I61" s="58"/>
      <c r="J61" s="58"/>
      <c r="K61" s="58"/>
      <c r="L61" s="59"/>
      <c r="M61" s="63" t="s">
        <v>59</v>
      </c>
      <c r="N61" s="34"/>
      <c r="O61" s="60"/>
      <c r="P61" s="61"/>
      <c r="Q61" s="62"/>
      <c r="R61" s="181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</row>
    <row r="62" spans="1:33" ht="54.75" customHeight="1">
      <c r="A62" s="28">
        <f t="shared" si="18"/>
        <v>44</v>
      </c>
      <c r="B62" s="156" t="s">
        <v>200</v>
      </c>
      <c r="C62" s="158"/>
      <c r="D62" s="169" t="s">
        <v>44</v>
      </c>
      <c r="E62" s="67" t="str">
        <f t="shared" si="19"/>
        <v>Lleve a cabo una debida diligencia en materia de derechos humanos y cumpla con los § 9 a 16 de la SAS 4</v>
      </c>
      <c r="F62" s="66" t="str">
        <f t="shared" si="16"/>
        <v>B</v>
      </c>
      <c r="G62" s="57"/>
      <c r="H62" s="81" t="str">
        <f t="shared" si="17"/>
        <v>SI</v>
      </c>
      <c r="I62" s="81" t="str">
        <f>+D62</f>
        <v>SI</v>
      </c>
      <c r="J62" s="58"/>
      <c r="K62" s="58"/>
      <c r="L62" s="59"/>
      <c r="M62" s="70" t="s">
        <v>59</v>
      </c>
      <c r="N62" s="34"/>
      <c r="O62" s="60"/>
      <c r="P62" s="61"/>
      <c r="Q62" s="62"/>
      <c r="R62" s="181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ht="30.75" customHeight="1">
      <c r="A63" s="28">
        <f t="shared" si="18"/>
        <v>45</v>
      </c>
      <c r="B63" s="133" t="s">
        <v>109</v>
      </c>
      <c r="C63" s="134"/>
      <c r="D63" s="169" t="s">
        <v>44</v>
      </c>
      <c r="E63" s="67" t="str">
        <f>IF(D63="SI","Cumpla con los § 7 - 8 de la SAS 4. (Protocolos relativos a las enfermedades transmisibles + Capacitación sobre violencia sexual y de género)","Pase a la siguiente pregunta")</f>
        <v>Cumpla con los § 7 - 8 de la SAS 4. (Protocolos relativos a las enfermedades transmisibles + Capacitación sobre violencia sexual y de género)</v>
      </c>
      <c r="F63" s="66" t="str">
        <f t="shared" si="16"/>
        <v>B</v>
      </c>
      <c r="G63" s="57"/>
      <c r="H63" s="81" t="str">
        <f t="shared" si="17"/>
        <v>SI</v>
      </c>
      <c r="I63" s="58"/>
      <c r="J63" s="58"/>
      <c r="K63" s="58"/>
      <c r="L63" s="59"/>
      <c r="M63" s="63" t="s">
        <v>59</v>
      </c>
      <c r="N63" s="34"/>
      <c r="O63" s="60"/>
      <c r="P63" s="61"/>
      <c r="Q63" s="62"/>
      <c r="R63" s="181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</row>
    <row r="64" spans="1:33" ht="21.75" customHeight="1">
      <c r="A64" s="28">
        <f t="shared" si="18"/>
        <v>46</v>
      </c>
      <c r="B64" s="133" t="s">
        <v>110</v>
      </c>
      <c r="C64" s="134"/>
      <c r="D64" s="169" t="s">
        <v>51</v>
      </c>
      <c r="E64" s="67" t="str">
        <f>IF(D64="SI","Complete la sección 3.2.2.1 del CPAS/ o la sección necesaria del PGAS","Pase a la siguiente pregunta")</f>
        <v>Pase a la siguiente pregunta</v>
      </c>
      <c r="F64" s="66" t="str">
        <f t="shared" si="16"/>
        <v>C</v>
      </c>
      <c r="G64" s="57"/>
      <c r="H64" s="81" t="str">
        <f t="shared" si="17"/>
        <v>NO</v>
      </c>
      <c r="I64" s="58"/>
      <c r="J64" s="58"/>
      <c r="K64" s="58"/>
      <c r="L64" s="59"/>
      <c r="M64" s="63" t="s">
        <v>59</v>
      </c>
      <c r="N64" s="34"/>
      <c r="O64" s="60"/>
      <c r="P64" s="61"/>
      <c r="Q64" s="62"/>
      <c r="R64" s="181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</row>
    <row r="65" spans="1:33" ht="21.75" customHeight="1">
      <c r="A65" s="28">
        <f t="shared" si="18"/>
        <v>47</v>
      </c>
      <c r="B65" s="133" t="s">
        <v>111</v>
      </c>
      <c r="C65" s="134"/>
      <c r="D65" s="169" t="s">
        <v>51</v>
      </c>
      <c r="E65" s="67" t="str">
        <f>IF(D65="SI","Complete la sección 3.2.2.2 del CPAS/ o la sección necesaria del PGAS","Pase a la siguiente pregunta")</f>
        <v>Pase a la siguiente pregunta</v>
      </c>
      <c r="F65" s="66" t="str">
        <f t="shared" si="16"/>
        <v>C</v>
      </c>
      <c r="G65" s="57"/>
      <c r="H65" s="81" t="str">
        <f t="shared" si="17"/>
        <v>NO</v>
      </c>
      <c r="I65" s="58"/>
      <c r="J65" s="58"/>
      <c r="K65" s="58"/>
      <c r="L65" s="59"/>
      <c r="M65" s="63" t="s">
        <v>59</v>
      </c>
      <c r="N65" s="34"/>
      <c r="O65" s="60"/>
      <c r="P65" s="61"/>
      <c r="Q65" s="62"/>
      <c r="R65" s="181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</row>
    <row r="66" spans="1:33" ht="28.5" customHeight="1">
      <c r="A66" s="28">
        <f t="shared" si="18"/>
        <v>48</v>
      </c>
      <c r="B66" s="133" t="s">
        <v>112</v>
      </c>
      <c r="C66" s="134"/>
      <c r="D66" s="169" t="s">
        <v>51</v>
      </c>
      <c r="E66" s="67" t="str">
        <f>IF(D66="SI","Cumpla con los apartados 17 a 19 de la SAS 4. Complete la sección 3.2.2.1 del CPAS","Pase a la siguiente pregunta")</f>
        <v>Pase a la siguiente pregunta</v>
      </c>
      <c r="F66" s="66" t="str">
        <f t="shared" si="16"/>
        <v>C</v>
      </c>
      <c r="G66" s="57"/>
      <c r="H66" s="81" t="str">
        <f t="shared" si="17"/>
        <v>NO</v>
      </c>
      <c r="I66" s="58"/>
      <c r="J66" s="58"/>
      <c r="K66" s="58"/>
      <c r="L66" s="59"/>
      <c r="M66" s="63" t="s">
        <v>59</v>
      </c>
      <c r="N66" s="34"/>
      <c r="O66" s="60"/>
      <c r="P66" s="61"/>
      <c r="Q66" s="62"/>
      <c r="R66" s="181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</row>
    <row r="67" spans="1:33" ht="30.75" customHeight="1">
      <c r="A67" s="28">
        <f t="shared" si="18"/>
        <v>49</v>
      </c>
      <c r="B67" s="133" t="s">
        <v>113</v>
      </c>
      <c r="C67" s="134"/>
      <c r="D67" s="169" t="s">
        <v>44</v>
      </c>
      <c r="E67" s="67" t="str">
        <f>IF(D67="SI","Cumpla con los § 9 a 12 de la SAS 4 y la SAS 9 § 22. Complete 3.1.2 del CPAS","Pase a la siguiente pregunta")</f>
        <v>Cumpla con los § 9 a 12 de la SAS 4 y la SAS 9 § 22. Complete 3.1.2 del CPAS</v>
      </c>
      <c r="F67" s="66" t="str">
        <f>IF(D67="SI","B+","C")</f>
        <v>B+</v>
      </c>
      <c r="G67" s="57"/>
      <c r="H67" s="81" t="str">
        <f t="shared" si="17"/>
        <v>SI</v>
      </c>
      <c r="I67" s="58"/>
      <c r="J67" s="58"/>
      <c r="K67" s="58"/>
      <c r="L67" s="59"/>
      <c r="M67" s="70" t="s">
        <v>59</v>
      </c>
      <c r="N67" s="34"/>
      <c r="O67" s="60" t="str">
        <f>IF(D67="YES","SAS9","NA")</f>
        <v>NA</v>
      </c>
      <c r="P67" s="61"/>
      <c r="Q67" s="62"/>
      <c r="R67" s="181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</row>
    <row r="68" spans="1:33" ht="27.75" customHeight="1">
      <c r="A68" s="28">
        <f t="shared" si="18"/>
        <v>50</v>
      </c>
      <c r="B68" s="133" t="s">
        <v>114</v>
      </c>
      <c r="C68" s="134"/>
      <c r="D68" s="169" t="s">
        <v>51</v>
      </c>
      <c r="E68" s="67" t="str">
        <f>IF(D68="SI","Cumpla con los § 25 a 28 de la SAS 4 - Adoptar un Protocolo de Participación Infantil","Pase a la siguiente pregunta")</f>
        <v>Pase a la siguiente pregunta</v>
      </c>
      <c r="F68" s="66" t="str">
        <f>IF(D68="SI","B","C")</f>
        <v>C</v>
      </c>
      <c r="G68" s="57"/>
      <c r="H68" s="81" t="str">
        <f t="shared" si="17"/>
        <v>NO</v>
      </c>
      <c r="I68" s="58"/>
      <c r="J68" s="58"/>
      <c r="K68" s="58"/>
      <c r="L68" s="59"/>
      <c r="M68" s="63" t="s">
        <v>59</v>
      </c>
      <c r="N68" s="34"/>
      <c r="O68" s="60"/>
      <c r="P68" s="61"/>
      <c r="Q68" s="62"/>
      <c r="R68" s="181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</row>
    <row r="69" spans="1:33" ht="42" customHeight="1">
      <c r="A69" s="28">
        <f t="shared" si="18"/>
        <v>51</v>
      </c>
      <c r="B69" s="133" t="s">
        <v>115</v>
      </c>
      <c r="C69" s="134"/>
      <c r="D69" s="169" t="s">
        <v>44</v>
      </c>
      <c r="E69" s="67" t="str">
        <f>IF(D69="SI","Cumpla con los § 29 a 31 de la SAS 4- Obtener consentimiento previo y autorizaciones de uso de imágen","Pase a la siguiente pregunta")</f>
        <v>Cumpla con los § 29 a 31 de la SAS 4- Obtener consentimiento previo y autorizaciones de uso de imágen</v>
      </c>
      <c r="F69" s="66" t="str">
        <f t="shared" ref="F68:F69" si="20">IF(D69="SI","C","C")</f>
        <v>C</v>
      </c>
      <c r="G69" s="57"/>
      <c r="H69" s="81" t="str">
        <f t="shared" si="17"/>
        <v>SI</v>
      </c>
      <c r="I69" s="58"/>
      <c r="J69" s="58"/>
      <c r="K69" s="58"/>
      <c r="L69" s="59"/>
      <c r="M69" s="63" t="s">
        <v>59</v>
      </c>
      <c r="N69" s="34"/>
      <c r="O69" s="60"/>
      <c r="P69" s="61"/>
      <c r="Q69" s="62"/>
      <c r="R69" s="181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</row>
    <row r="70" spans="1:33" ht="69.75" customHeight="1">
      <c r="A70" s="28">
        <f t="shared" si="18"/>
        <v>52</v>
      </c>
      <c r="B70" s="156" t="s">
        <v>201</v>
      </c>
      <c r="C70" s="158"/>
      <c r="D70" s="169" t="s">
        <v>51</v>
      </c>
      <c r="E70" s="67" t="str">
        <f>IF(D70="SI","Cumpla con los § 21 a 24 de la SAS 4. (Medidas de Preparación para Emergencias)","Siga con la SAS 5")</f>
        <v>Siga con la SAS 5</v>
      </c>
      <c r="F70" s="66" t="str">
        <f>IF(D70="SI","B","C")</f>
        <v>C</v>
      </c>
      <c r="G70" s="57"/>
      <c r="H70" s="81" t="str">
        <f t="shared" si="17"/>
        <v>NO</v>
      </c>
      <c r="I70" s="58"/>
      <c r="J70" s="58"/>
      <c r="K70" s="58"/>
      <c r="L70" s="59"/>
      <c r="M70" s="63" t="s">
        <v>59</v>
      </c>
      <c r="N70" s="34"/>
      <c r="O70" s="60"/>
      <c r="P70" s="61"/>
      <c r="Q70" s="62"/>
      <c r="R70" s="181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</row>
    <row r="71" spans="1:33" ht="34.5" customHeight="1">
      <c r="A71" s="45" t="s">
        <v>116</v>
      </c>
      <c r="B71" s="21" t="s">
        <v>117</v>
      </c>
      <c r="C71" s="46" t="s">
        <v>118</v>
      </c>
      <c r="D71" s="172"/>
      <c r="E71" s="47"/>
      <c r="F71" s="48"/>
      <c r="G71" s="57"/>
      <c r="H71" s="58"/>
      <c r="I71" s="58"/>
      <c r="J71" s="58"/>
      <c r="K71" s="58"/>
      <c r="L71" s="59"/>
      <c r="M71" s="49"/>
      <c r="N71" s="34"/>
      <c r="O71" s="60"/>
      <c r="P71" s="61"/>
      <c r="Q71" s="62"/>
      <c r="R71" s="181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</row>
    <row r="72" spans="1:33" ht="28.5" customHeight="1">
      <c r="A72" s="28">
        <f>+A70+1</f>
        <v>53</v>
      </c>
      <c r="B72" s="146" t="s">
        <v>119</v>
      </c>
      <c r="C72" s="132"/>
      <c r="D72" s="169" t="s">
        <v>51</v>
      </c>
      <c r="E72" s="67" t="str">
        <f>IF(D72="SI","Se activa la SAS 5. Elaborar un Marco de Trabajo del Proceso","Pase a la pregunta 55")</f>
        <v>Pase a la pregunta 55</v>
      </c>
      <c r="F72" s="66" t="str">
        <f>IF(D72="SI","B+","C")</f>
        <v>C</v>
      </c>
      <c r="G72" s="57"/>
      <c r="H72" s="58"/>
      <c r="I72" s="81" t="str">
        <f t="shared" ref="I72:I74" si="21">+D72</f>
        <v>NO</v>
      </c>
      <c r="J72" s="58"/>
      <c r="K72" s="58"/>
      <c r="L72" s="59"/>
      <c r="M72" s="70" t="s">
        <v>59</v>
      </c>
      <c r="N72" s="34"/>
      <c r="O72" s="60"/>
      <c r="P72" s="61"/>
      <c r="Q72" s="62"/>
      <c r="R72" s="181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</row>
    <row r="73" spans="1:33" ht="21.75" customHeight="1">
      <c r="A73" s="28">
        <f t="shared" ref="A73:A81" si="22">+A72+1</f>
        <v>54</v>
      </c>
      <c r="B73" s="147" t="s">
        <v>120</v>
      </c>
      <c r="C73" s="134"/>
      <c r="D73" s="169" t="s">
        <v>44</v>
      </c>
      <c r="E73" s="82" t="str">
        <f>IF(D73="SI","Pase a la siguiente pregunta","DETÉNGASE de acuerdo con la Lista de Exclusión § 8 y la SAS 5 § 13 y 14")</f>
        <v>Pase a la siguiente pregunta</v>
      </c>
      <c r="F73" s="66" t="str">
        <f>IF(D73="SI","B+","A")</f>
        <v>B+</v>
      </c>
      <c r="G73" s="57"/>
      <c r="H73" s="58"/>
      <c r="I73" s="81" t="str">
        <f t="shared" si="21"/>
        <v>SI</v>
      </c>
      <c r="J73" s="58"/>
      <c r="K73" s="58"/>
      <c r="L73" s="59"/>
      <c r="M73" s="70" t="s">
        <v>59</v>
      </c>
      <c r="N73" s="34"/>
      <c r="O73" s="60"/>
      <c r="P73" s="61"/>
      <c r="Q73" s="62"/>
      <c r="R73" s="181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</row>
    <row r="74" spans="1:33" ht="30.75" customHeight="1">
      <c r="A74" s="28">
        <f t="shared" si="22"/>
        <v>55</v>
      </c>
      <c r="B74" s="147" t="s">
        <v>121</v>
      </c>
      <c r="C74" s="134"/>
      <c r="D74" s="169" t="s">
        <v>51</v>
      </c>
      <c r="E74" s="82" t="str">
        <f>IF(D74="SI","Cumpla con la SAS 5 a menos que las restricciones hayan sido adoptadas de manera voluntaria (SAS 5 § 15 a 17)","Pase a la pregunta 57")</f>
        <v>Pase a la pregunta 57</v>
      </c>
      <c r="F74" s="66" t="str">
        <f>IF(D74="SI","B+","C")</f>
        <v>C</v>
      </c>
      <c r="G74" s="57"/>
      <c r="H74" s="58"/>
      <c r="I74" s="81" t="str">
        <f t="shared" si="21"/>
        <v>NO</v>
      </c>
      <c r="J74" s="58"/>
      <c r="K74" s="58"/>
      <c r="L74" s="59"/>
      <c r="M74" s="70" t="s">
        <v>59</v>
      </c>
      <c r="N74" s="34"/>
      <c r="O74" s="60"/>
      <c r="P74" s="61"/>
      <c r="Q74" s="62"/>
      <c r="R74" s="181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</row>
    <row r="75" spans="1:33" ht="33" customHeight="1">
      <c r="A75" s="28">
        <f t="shared" si="22"/>
        <v>56</v>
      </c>
      <c r="B75" s="159" t="s">
        <v>202</v>
      </c>
      <c r="C75" s="134"/>
      <c r="D75" s="169" t="s">
        <v>51</v>
      </c>
      <c r="E75" s="67" t="str">
        <f>IF(D75="SI","La SAS 5 no aplica: verificar las condiciones establecidas en la SAS 5 § 15 a 17","Aseguré un proceso para obtener el CLPI de las comunidades afectadas")</f>
        <v>Aseguré un proceso para obtener el CLPI de las comunidades afectadas</v>
      </c>
      <c r="F75" s="66" t="str">
        <f>IF(D75="SI","C","B+")</f>
        <v>B+</v>
      </c>
      <c r="G75" s="57"/>
      <c r="H75" s="58"/>
      <c r="I75" s="81"/>
      <c r="J75" s="58"/>
      <c r="K75" s="58"/>
      <c r="L75" s="59"/>
      <c r="M75" s="70" t="s">
        <v>59</v>
      </c>
      <c r="N75" s="34"/>
      <c r="O75" s="60"/>
      <c r="P75" s="61"/>
      <c r="Q75" s="62"/>
      <c r="R75" s="185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</row>
    <row r="76" spans="1:33" ht="51" customHeight="1">
      <c r="A76" s="28">
        <f t="shared" si="22"/>
        <v>57</v>
      </c>
      <c r="B76" s="147" t="s">
        <v>122</v>
      </c>
      <c r="C76" s="134"/>
      <c r="D76" s="169" t="s">
        <v>44</v>
      </c>
      <c r="E76" s="67" t="str">
        <f>IF(D76="SI","Cumplir con las SAS5 o demostrar que las restricciones han sido adoptadas de forma voluntaria por la comunidad afectada y  verificar que el personal (guardaparques y personal de ONG) está capacitado para resolución de conflictos/imponer regulaciones","Pase a la siguiente pregunta")</f>
        <v>Cumplir con las SAS5 o demostrar que las restricciones han sido adoptadas de forma voluntaria por la comunidad afectada y  verificar que el personal (guardaparques y personal de ONG) está capacitado para resolución de conflictos/imponer regulaciones</v>
      </c>
      <c r="F76" s="66" t="str">
        <f t="shared" ref="F76:F80" si="23">IF(D76="SI","B+","C")</f>
        <v>B+</v>
      </c>
      <c r="G76" s="57"/>
      <c r="H76" s="81" t="str">
        <f>+D76</f>
        <v>SI</v>
      </c>
      <c r="I76" s="81" t="str">
        <f t="shared" ref="I76:I81" si="24">+D76</f>
        <v>SI</v>
      </c>
      <c r="J76" s="58"/>
      <c r="K76" s="58"/>
      <c r="L76" s="59"/>
      <c r="M76" s="70" t="s">
        <v>59</v>
      </c>
      <c r="N76" s="34"/>
      <c r="O76" s="60"/>
      <c r="P76" s="61"/>
      <c r="Q76" s="62"/>
      <c r="R76" s="181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</row>
    <row r="77" spans="1:33" ht="21.75" customHeight="1">
      <c r="A77" s="28">
        <f t="shared" si="22"/>
        <v>58</v>
      </c>
      <c r="B77" s="133" t="s">
        <v>123</v>
      </c>
      <c r="C77" s="134"/>
      <c r="D77" s="169" t="s">
        <v>51</v>
      </c>
      <c r="E77" s="67" t="str">
        <f>IF(D77="SI","Cumpla con la SAS 5","Pase a la siguiente pregunta")</f>
        <v>Pase a la siguiente pregunta</v>
      </c>
      <c r="F77" s="66" t="str">
        <f t="shared" si="23"/>
        <v>C</v>
      </c>
      <c r="G77" s="57"/>
      <c r="H77" s="58"/>
      <c r="I77" s="81" t="str">
        <f t="shared" si="24"/>
        <v>NO</v>
      </c>
      <c r="J77" s="58"/>
      <c r="K77" s="58"/>
      <c r="L77" s="59"/>
      <c r="M77" s="70" t="s">
        <v>59</v>
      </c>
      <c r="N77" s="34"/>
      <c r="O77" s="60"/>
      <c r="P77" s="61"/>
      <c r="Q77" s="62"/>
      <c r="R77" s="181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</row>
    <row r="78" spans="1:33" ht="27" customHeight="1">
      <c r="A78" s="28">
        <f t="shared" si="22"/>
        <v>59</v>
      </c>
      <c r="B78" s="147" t="s">
        <v>124</v>
      </c>
      <c r="C78" s="134"/>
      <c r="D78" s="169" t="s">
        <v>51</v>
      </c>
      <c r="E78" s="67" t="str">
        <f>IF(D78="SI","Cumpla con la SAS 5, a menos que las restricciones se adopten voluntariamente (§ 15 a 17) y la SAS 8","Pase a la siguiente pregunta")</f>
        <v>Pase a la siguiente pregunta</v>
      </c>
      <c r="F78" s="66" t="str">
        <f t="shared" si="23"/>
        <v>C</v>
      </c>
      <c r="G78" s="57"/>
      <c r="H78" s="58"/>
      <c r="I78" s="81" t="str">
        <f t="shared" si="24"/>
        <v>NO</v>
      </c>
      <c r="J78" s="58"/>
      <c r="K78" s="58"/>
      <c r="L78" s="81" t="str">
        <f>+D78</f>
        <v>NO</v>
      </c>
      <c r="M78" s="70" t="s">
        <v>59</v>
      </c>
      <c r="N78" s="34"/>
      <c r="O78" s="60" t="str">
        <f>IF(D78="YES","SAS8","NA")</f>
        <v>NA</v>
      </c>
      <c r="P78" s="61"/>
      <c r="Q78" s="62"/>
      <c r="R78" s="181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</row>
    <row r="79" spans="1:33" ht="27.75" customHeight="1">
      <c r="A79" s="28">
        <f t="shared" si="22"/>
        <v>60</v>
      </c>
      <c r="B79" s="147" t="s">
        <v>125</v>
      </c>
      <c r="C79" s="134"/>
      <c r="D79" s="169" t="s">
        <v>44</v>
      </c>
      <c r="E79" s="67" t="str">
        <f>IF(D79="SI","Cumpla con la SAS 5","Pase a la siguiente pregunta")</f>
        <v>Cumpla con la SAS 5</v>
      </c>
      <c r="F79" s="66" t="str">
        <f t="shared" si="23"/>
        <v>B+</v>
      </c>
      <c r="G79" s="57"/>
      <c r="H79" s="58"/>
      <c r="I79" s="81" t="str">
        <f t="shared" si="24"/>
        <v>SI</v>
      </c>
      <c r="J79" s="58"/>
      <c r="K79" s="58"/>
      <c r="L79" s="59"/>
      <c r="M79" s="70" t="s">
        <v>59</v>
      </c>
      <c r="N79" s="34"/>
      <c r="O79" s="60"/>
      <c r="P79" s="61"/>
      <c r="Q79" s="62"/>
      <c r="R79" s="181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</row>
    <row r="80" spans="1:33" ht="25.5" customHeight="1">
      <c r="A80" s="28">
        <f t="shared" si="22"/>
        <v>61</v>
      </c>
      <c r="B80" s="147" t="s">
        <v>126</v>
      </c>
      <c r="C80" s="134"/>
      <c r="D80" s="169" t="s">
        <v>51</v>
      </c>
      <c r="E80" s="83" t="str">
        <f>IF(D80="SI","Cumpla con la SAS 7, además de la SAS 5. Es posible que tenga que cumplir también con la SAS 8","Pase a la siguiente pregunta")</f>
        <v>Pase a la siguiente pregunta</v>
      </c>
      <c r="F80" s="66" t="str">
        <f t="shared" si="23"/>
        <v>C</v>
      </c>
      <c r="G80" s="57"/>
      <c r="H80" s="58"/>
      <c r="I80" s="81" t="str">
        <f t="shared" si="24"/>
        <v>NO</v>
      </c>
      <c r="J80" s="58"/>
      <c r="K80" s="81" t="str">
        <f>+D80</f>
        <v>NO</v>
      </c>
      <c r="L80" s="59"/>
      <c r="M80" s="70" t="s">
        <v>59</v>
      </c>
      <c r="N80" s="34"/>
      <c r="O80" s="60" t="b">
        <f>IF(D80="YES","SAS7")</f>
        <v>0</v>
      </c>
      <c r="P80" s="61" t="b">
        <f>IF(D80="YES","SAS8")</f>
        <v>0</v>
      </c>
      <c r="Q80" s="62"/>
      <c r="R80" s="181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</row>
    <row r="81" spans="1:33" ht="30" customHeight="1">
      <c r="A81" s="28">
        <f t="shared" si="22"/>
        <v>62</v>
      </c>
      <c r="B81" s="148" t="s">
        <v>127</v>
      </c>
      <c r="C81" s="149"/>
      <c r="D81" s="169" t="s">
        <v>44</v>
      </c>
      <c r="E81" s="83" t="str">
        <f>IF(D81="SI","No se aplica la SAS 5 (véase la SAS 5 § 19)","Siga con las SAS 6")</f>
        <v>No se aplica la SAS 5 (véase la SAS 5 § 19)</v>
      </c>
      <c r="F81" s="66" t="str">
        <f>IF(D81="SI","C","C")</f>
        <v>C</v>
      </c>
      <c r="G81" s="57"/>
      <c r="H81" s="58"/>
      <c r="I81" s="81" t="str">
        <f t="shared" si="24"/>
        <v>SI</v>
      </c>
      <c r="J81" s="58"/>
      <c r="K81" s="81"/>
      <c r="L81" s="59"/>
      <c r="M81" s="70" t="s">
        <v>59</v>
      </c>
      <c r="N81" s="34"/>
      <c r="O81" s="60"/>
      <c r="P81" s="61"/>
      <c r="Q81" s="62"/>
      <c r="R81" s="181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</row>
    <row r="82" spans="1:33" ht="30.75" customHeight="1">
      <c r="A82" s="45" t="s">
        <v>128</v>
      </c>
      <c r="B82" s="21" t="s">
        <v>129</v>
      </c>
      <c r="C82" s="84" t="s">
        <v>130</v>
      </c>
      <c r="D82" s="172"/>
      <c r="E82" s="47"/>
      <c r="F82" s="48"/>
      <c r="G82" s="57"/>
      <c r="H82" s="58"/>
      <c r="I82" s="58"/>
      <c r="J82" s="58"/>
      <c r="K82" s="58"/>
      <c r="L82" s="59"/>
      <c r="M82" s="49"/>
      <c r="N82" s="34"/>
      <c r="O82" s="60"/>
      <c r="P82" s="61"/>
      <c r="Q82" s="62"/>
      <c r="R82" s="181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</row>
    <row r="83" spans="1:33" ht="36" customHeight="1">
      <c r="A83" s="28">
        <f>+A81+1</f>
        <v>63</v>
      </c>
      <c r="B83" s="150" t="s">
        <v>131</v>
      </c>
      <c r="C83" s="160"/>
      <c r="D83" s="169" t="s">
        <v>44</v>
      </c>
      <c r="E83" s="8" t="str">
        <f>IF(D83="SI","Consulte la SAS 6 y responda a las siguientes preguntas","Pase a la siguiente pregunta")</f>
        <v>Consulte la SAS 6 y responda a las siguientes preguntas</v>
      </c>
      <c r="F83" s="66" t="str">
        <f t="shared" ref="F83:F86" si="25">IF(D83="SI","B","C")</f>
        <v>B</v>
      </c>
      <c r="G83" s="57"/>
      <c r="H83" s="58"/>
      <c r="I83" s="58"/>
      <c r="J83" s="81" t="str">
        <f t="shared" ref="J83:J100" si="26">+D83</f>
        <v>SI</v>
      </c>
      <c r="K83" s="58"/>
      <c r="L83" s="59"/>
      <c r="M83" s="70" t="s">
        <v>59</v>
      </c>
      <c r="N83" s="34"/>
      <c r="O83" s="60"/>
      <c r="P83" s="61"/>
      <c r="Q83" s="62"/>
      <c r="R83" s="181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</row>
    <row r="84" spans="1:33" ht="21.75" customHeight="1">
      <c r="A84" s="28">
        <f t="shared" ref="A84:A87" si="27">+A83+1</f>
        <v>64</v>
      </c>
      <c r="B84" s="151" t="s">
        <v>132</v>
      </c>
      <c r="C84" s="152"/>
      <c r="D84" s="169" t="s">
        <v>51</v>
      </c>
      <c r="E84" s="8" t="str">
        <f>IF(D84="SI","Cumpla con la SAS 6 § 11 a 19","Pase a la siguiente pregunta")</f>
        <v>Pase a la siguiente pregunta</v>
      </c>
      <c r="F84" s="66" t="str">
        <f t="shared" si="25"/>
        <v>C</v>
      </c>
      <c r="G84" s="57"/>
      <c r="H84" s="58"/>
      <c r="I84" s="58"/>
      <c r="J84" s="81" t="str">
        <f t="shared" si="26"/>
        <v>NO</v>
      </c>
      <c r="K84" s="58"/>
      <c r="L84" s="59"/>
      <c r="M84" s="70" t="s">
        <v>59</v>
      </c>
      <c r="N84" s="34"/>
      <c r="O84" s="60"/>
      <c r="P84" s="61"/>
      <c r="Q84" s="62"/>
      <c r="R84" s="181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</row>
    <row r="85" spans="1:33" ht="36" customHeight="1">
      <c r="A85" s="28">
        <f t="shared" si="27"/>
        <v>65</v>
      </c>
      <c r="B85" s="133" t="s">
        <v>133</v>
      </c>
      <c r="C85" s="134"/>
      <c r="D85" s="169" t="s">
        <v>51</v>
      </c>
      <c r="E85" s="8" t="str">
        <f>IF(D85="SI","Cumpla con la SAS 6 § 14","Pase a la siguiente pregunta")</f>
        <v>Pase a la siguiente pregunta</v>
      </c>
      <c r="F85" s="66" t="str">
        <f t="shared" si="25"/>
        <v>C</v>
      </c>
      <c r="G85" s="57"/>
      <c r="H85" s="58"/>
      <c r="I85" s="58"/>
      <c r="J85" s="81" t="str">
        <f t="shared" si="26"/>
        <v>NO</v>
      </c>
      <c r="K85" s="58"/>
      <c r="L85" s="59"/>
      <c r="M85" s="63" t="s">
        <v>59</v>
      </c>
      <c r="N85" s="34"/>
      <c r="O85" s="60"/>
      <c r="P85" s="61"/>
      <c r="Q85" s="62"/>
      <c r="R85" s="181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</row>
    <row r="86" spans="1:33" ht="36.75" customHeight="1">
      <c r="A86" s="28">
        <f t="shared" si="27"/>
        <v>66</v>
      </c>
      <c r="B86" s="133" t="s">
        <v>134</v>
      </c>
      <c r="C86" s="134"/>
      <c r="D86" s="169" t="s">
        <v>44</v>
      </c>
      <c r="E86" s="8" t="str">
        <f>IF(D86="SI","Cumpla con la SAS 6 § 33 a 38","Pase a la siguiente pregunta")</f>
        <v>Cumpla con la SAS 6 § 33 a 38</v>
      </c>
      <c r="F86" s="66" t="str">
        <f t="shared" si="25"/>
        <v>B</v>
      </c>
      <c r="G86" s="57"/>
      <c r="H86" s="58"/>
      <c r="I86" s="58"/>
      <c r="J86" s="81" t="str">
        <f t="shared" si="26"/>
        <v>SI</v>
      </c>
      <c r="K86" s="58"/>
      <c r="L86" s="59"/>
      <c r="M86" s="63" t="s">
        <v>59</v>
      </c>
      <c r="N86" s="34"/>
      <c r="O86" s="60"/>
      <c r="P86" s="61"/>
      <c r="Q86" s="62"/>
      <c r="R86" s="181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</row>
    <row r="87" spans="1:33" ht="34.5" customHeight="1">
      <c r="A87" s="28">
        <f t="shared" si="27"/>
        <v>67</v>
      </c>
      <c r="B87" s="133" t="s">
        <v>135</v>
      </c>
      <c r="C87" s="134"/>
      <c r="D87" s="169" t="s">
        <v>51</v>
      </c>
      <c r="E87" s="8" t="str">
        <f>IF(D87="SI","Responda a las siguientes preguntas","Vaya a la pregunta 68")</f>
        <v>Vaya a la pregunta 68</v>
      </c>
      <c r="F87" s="66" t="str">
        <f>IF(D87="SI","C","C")</f>
        <v>C</v>
      </c>
      <c r="G87" s="57"/>
      <c r="H87" s="58"/>
      <c r="I87" s="58"/>
      <c r="J87" s="81" t="str">
        <f t="shared" si="26"/>
        <v>NO</v>
      </c>
      <c r="K87" s="58"/>
      <c r="L87" s="59"/>
      <c r="M87" s="85"/>
      <c r="N87" s="34"/>
      <c r="O87" s="60"/>
      <c r="P87" s="61"/>
      <c r="Q87" s="62"/>
      <c r="R87" s="181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</row>
    <row r="88" spans="1:33" ht="30" customHeight="1">
      <c r="A88" s="86" t="s">
        <v>136</v>
      </c>
      <c r="B88" s="153" t="s">
        <v>137</v>
      </c>
      <c r="C88" s="134"/>
      <c r="D88" s="169" t="s">
        <v>44</v>
      </c>
      <c r="E88" s="82" t="str">
        <f t="shared" ref="E88:E90" si="28">IF(D88="SI","Cumpla con la SAS 6 § 39 a 43 (Evaluación de riesgos del sitio y CPAS / o EIAS)", "Pase a la siguiente pregunta")</f>
        <v>Cumpla con la SAS 6 § 39 a 43 (Evaluación de riesgos del sitio y CPAS / o EIAS)</v>
      </c>
      <c r="F88" s="66" t="str">
        <f t="shared" ref="F88:F92" si="29">IF(D88="SI","B","C")</f>
        <v>B</v>
      </c>
      <c r="G88" s="57"/>
      <c r="H88" s="58"/>
      <c r="I88" s="58"/>
      <c r="J88" s="81" t="str">
        <f t="shared" si="26"/>
        <v>SI</v>
      </c>
      <c r="K88" s="58"/>
      <c r="L88" s="59"/>
      <c r="M88" s="63" t="s">
        <v>59</v>
      </c>
      <c r="N88" s="34"/>
      <c r="O88" s="60"/>
      <c r="P88" s="61"/>
      <c r="Q88" s="62"/>
      <c r="R88" s="181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</row>
    <row r="89" spans="1:33" ht="28.5" customHeight="1">
      <c r="A89" s="86" t="s">
        <v>138</v>
      </c>
      <c r="B89" s="153" t="s">
        <v>139</v>
      </c>
      <c r="C89" s="134"/>
      <c r="D89" s="169" t="s">
        <v>44</v>
      </c>
      <c r="E89" s="82" t="str">
        <f t="shared" si="28"/>
        <v>Cumpla con la SAS 6 § 39 a 43 (Evaluación de riesgos del sitio y CPAS / o EIAS)</v>
      </c>
      <c r="F89" s="66" t="str">
        <f t="shared" si="29"/>
        <v>B</v>
      </c>
      <c r="G89" s="57"/>
      <c r="H89" s="58"/>
      <c r="I89" s="58"/>
      <c r="J89" s="81" t="str">
        <f t="shared" si="26"/>
        <v>SI</v>
      </c>
      <c r="K89" s="58"/>
      <c r="L89" s="59"/>
      <c r="M89" s="63" t="s">
        <v>59</v>
      </c>
      <c r="N89" s="34"/>
      <c r="O89" s="60"/>
      <c r="P89" s="61"/>
      <c r="Q89" s="62"/>
      <c r="R89" s="181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</row>
    <row r="90" spans="1:33" ht="25.5" customHeight="1">
      <c r="A90" s="86" t="s">
        <v>140</v>
      </c>
      <c r="B90" s="153" t="s">
        <v>141</v>
      </c>
      <c r="C90" s="134"/>
      <c r="D90" s="169" t="s">
        <v>44</v>
      </c>
      <c r="E90" s="82" t="str">
        <f t="shared" si="28"/>
        <v>Cumpla con la SAS 6 § 39 a 43 (Evaluación de riesgos del sitio y CPAS / o EIAS)</v>
      </c>
      <c r="F90" s="66" t="str">
        <f t="shared" si="29"/>
        <v>B</v>
      </c>
      <c r="G90" s="57"/>
      <c r="H90" s="58"/>
      <c r="I90" s="58"/>
      <c r="J90" s="81" t="str">
        <f t="shared" si="26"/>
        <v>SI</v>
      </c>
      <c r="K90" s="58"/>
      <c r="L90" s="59"/>
      <c r="M90" s="63" t="s">
        <v>59</v>
      </c>
      <c r="N90" s="34"/>
      <c r="O90" s="60"/>
      <c r="P90" s="61"/>
      <c r="Q90" s="62"/>
      <c r="R90" s="181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</row>
    <row r="91" spans="1:33" ht="21.75" customHeight="1">
      <c r="A91" s="86" t="s">
        <v>142</v>
      </c>
      <c r="B91" s="153" t="s">
        <v>143</v>
      </c>
      <c r="C91" s="134"/>
      <c r="D91" s="169" t="s">
        <v>44</v>
      </c>
      <c r="E91" s="82" t="str">
        <f>IF(D91="SI","Cumpla con la SAS 6 § 33 a 38 y § 39 a 43","Pase a la siguiente pregunta")</f>
        <v>Cumpla con la SAS 6 § 33 a 38 y § 39 a 43</v>
      </c>
      <c r="F91" s="66" t="str">
        <f t="shared" si="29"/>
        <v>B</v>
      </c>
      <c r="G91" s="57"/>
      <c r="H91" s="58"/>
      <c r="I91" s="58"/>
      <c r="J91" s="81" t="str">
        <f t="shared" si="26"/>
        <v>SI</v>
      </c>
      <c r="K91" s="58"/>
      <c r="L91" s="59"/>
      <c r="M91" s="63" t="s">
        <v>59</v>
      </c>
      <c r="N91" s="34"/>
      <c r="O91" s="60"/>
      <c r="P91" s="61"/>
      <c r="Q91" s="62"/>
      <c r="R91" s="181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</row>
    <row r="92" spans="1:33" ht="33.75" customHeight="1">
      <c r="A92" s="86" t="s">
        <v>144</v>
      </c>
      <c r="B92" s="153" t="s">
        <v>145</v>
      </c>
      <c r="C92" s="134"/>
      <c r="D92" s="169" t="s">
        <v>44</v>
      </c>
      <c r="E92" s="8" t="str">
        <f>IF(D92="SI","Cumpla con la SAS 6 § 16 a 19, además de cumpla con la SAS 3","Pase a la siguiente pregunta")</f>
        <v>Cumpla con la SAS 6 § 16 a 19, además de cumpla con la SAS 3</v>
      </c>
      <c r="F92" s="66" t="str">
        <f t="shared" si="29"/>
        <v>B</v>
      </c>
      <c r="G92" s="76" t="str">
        <f>+D92</f>
        <v>SI</v>
      </c>
      <c r="H92" s="58"/>
      <c r="I92" s="58"/>
      <c r="J92" s="81" t="str">
        <f t="shared" si="26"/>
        <v>SI</v>
      </c>
      <c r="K92" s="58"/>
      <c r="L92" s="59"/>
      <c r="M92" s="63" t="s">
        <v>59</v>
      </c>
      <c r="N92" s="34"/>
      <c r="O92" s="60" t="b">
        <f>IF(D92="YES","SAS3")</f>
        <v>0</v>
      </c>
      <c r="P92" s="61"/>
      <c r="Q92" s="62"/>
      <c r="R92" s="181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</row>
    <row r="93" spans="1:33" ht="21.75" customHeight="1">
      <c r="A93" s="28">
        <f>+A87+1</f>
        <v>68</v>
      </c>
      <c r="B93" s="133" t="s">
        <v>146</v>
      </c>
      <c r="C93" s="134"/>
      <c r="D93" s="169" t="s">
        <v>51</v>
      </c>
      <c r="E93" s="87" t="str">
        <f>IF(D93="SI","Siga con la siguiente pregunta","El proyecto no es viable (SAS 6 § 13 y 14)")</f>
        <v>El proyecto no es viable (SAS 6 § 13 y 14)</v>
      </c>
      <c r="F93" s="66" t="str">
        <f>IF(D93="SI","C","A")</f>
        <v>A</v>
      </c>
      <c r="G93" s="57"/>
      <c r="H93" s="58"/>
      <c r="I93" s="58"/>
      <c r="J93" s="81" t="str">
        <f t="shared" si="26"/>
        <v>NO</v>
      </c>
      <c r="K93" s="58"/>
      <c r="L93" s="59"/>
      <c r="M93" s="70" t="s">
        <v>59</v>
      </c>
      <c r="N93" s="34"/>
      <c r="O93" s="60"/>
      <c r="P93" s="61"/>
      <c r="Q93" s="62"/>
      <c r="R93" s="181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</row>
    <row r="94" spans="1:33" ht="27.75" customHeight="1">
      <c r="A94" s="28">
        <f t="shared" ref="A94:A100" si="30">+A93+1</f>
        <v>69</v>
      </c>
      <c r="B94" s="133" t="s">
        <v>147</v>
      </c>
      <c r="C94" s="134"/>
      <c r="D94" s="169" t="s">
        <v>51</v>
      </c>
      <c r="E94" s="67" t="str">
        <f>IF(D94="SI","Realice un EIAS, un PGAS (o inclúyalos si ya están elaborados) SAS 6 § 14","Pase a la siguiente pregunta")</f>
        <v>Pase a la siguiente pregunta</v>
      </c>
      <c r="F94" s="66" t="str">
        <f>IF(D94="SI","C","B")</f>
        <v>B</v>
      </c>
      <c r="G94" s="57"/>
      <c r="H94" s="58"/>
      <c r="I94" s="58"/>
      <c r="J94" s="81" t="str">
        <f t="shared" si="26"/>
        <v>NO</v>
      </c>
      <c r="K94" s="58"/>
      <c r="L94" s="59"/>
      <c r="M94" s="70" t="s">
        <v>59</v>
      </c>
      <c r="N94" s="34"/>
      <c r="O94" s="60"/>
      <c r="P94" s="61"/>
      <c r="Q94" s="62"/>
      <c r="R94" s="181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</row>
    <row r="95" spans="1:33" ht="31.5" customHeight="1">
      <c r="A95" s="28">
        <f t="shared" si="30"/>
        <v>70</v>
      </c>
      <c r="B95" s="156" t="s">
        <v>203</v>
      </c>
      <c r="C95" s="158"/>
      <c r="D95" s="169" t="s">
        <v>44</v>
      </c>
      <c r="E95" s="67" t="str">
        <f>IF(D95="SI","Cumpla con la SAS 6 § 25 a 27, si el proyecto es aprobado debe compartir los permisos necesarios emitidos por las autoridades competentes","Pase a la siguiente pregunta")</f>
        <v>Cumpla con la SAS 6 § 25 a 27, si el proyecto es aprobado debe compartir los permisos necesarios emitidos por las autoridades competentes</v>
      </c>
      <c r="F95" s="66" t="str">
        <f t="shared" ref="F95:F98" si="31">IF(D95="SI","B","C")</f>
        <v>B</v>
      </c>
      <c r="G95" s="57"/>
      <c r="H95" s="58"/>
      <c r="I95" s="58"/>
      <c r="J95" s="81" t="str">
        <f t="shared" si="26"/>
        <v>SI</v>
      </c>
      <c r="K95" s="58"/>
      <c r="L95" s="59"/>
      <c r="M95" s="63" t="s">
        <v>59</v>
      </c>
      <c r="N95" s="34"/>
      <c r="O95" s="60"/>
      <c r="P95" s="61"/>
      <c r="Q95" s="62"/>
      <c r="R95" s="181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</row>
    <row r="96" spans="1:33" ht="30" customHeight="1">
      <c r="A96" s="28">
        <f t="shared" si="30"/>
        <v>71</v>
      </c>
      <c r="B96" s="133" t="s">
        <v>148</v>
      </c>
      <c r="C96" s="134"/>
      <c r="D96" s="169" t="s">
        <v>44</v>
      </c>
      <c r="E96" s="67" t="str">
        <f>IF(D96="SI","Cumpla con la SAS 6 § 39 a 43 (Secciones 3.3.1 a 3.3.8 del CPAS o realizar una EIAS)","Pase a la siguiente pregunta")</f>
        <v>Cumpla con la SAS 6 § 39 a 43 (Secciones 3.3.1 a 3.3.8 del CPAS o realizar una EIAS)</v>
      </c>
      <c r="F96" s="66" t="str">
        <f t="shared" si="31"/>
        <v>B</v>
      </c>
      <c r="G96" s="57"/>
      <c r="H96" s="58"/>
      <c r="I96" s="58"/>
      <c r="J96" s="81" t="str">
        <f t="shared" si="26"/>
        <v>SI</v>
      </c>
      <c r="K96" s="58"/>
      <c r="L96" s="59"/>
      <c r="M96" s="63" t="s">
        <v>59</v>
      </c>
      <c r="N96" s="34"/>
      <c r="O96" s="60"/>
      <c r="P96" s="61"/>
      <c r="Q96" s="62"/>
      <c r="R96" s="181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</row>
    <row r="97" spans="1:33" ht="27.75" customHeight="1">
      <c r="A97" s="28">
        <f t="shared" si="30"/>
        <v>72</v>
      </c>
      <c r="B97" s="147" t="s">
        <v>149</v>
      </c>
      <c r="C97" s="134"/>
      <c r="D97" s="169" t="s">
        <v>51</v>
      </c>
      <c r="E97" s="67" t="str">
        <f>IF(D97="SI","Cumpla con la SAS 6 § 39 a 43 y la SAS 3 6.2.2 (Sección 3.3.4 del CPAS/ o EIAS/PGAS)","Pase a la siguiente pregunta")</f>
        <v>Pase a la siguiente pregunta</v>
      </c>
      <c r="F97" s="66" t="str">
        <f t="shared" si="31"/>
        <v>C</v>
      </c>
      <c r="G97" s="76" t="str">
        <f>+D97</f>
        <v>NO</v>
      </c>
      <c r="H97" s="58"/>
      <c r="I97" s="58"/>
      <c r="J97" s="81" t="str">
        <f t="shared" si="26"/>
        <v>NO</v>
      </c>
      <c r="K97" s="58"/>
      <c r="L97" s="59"/>
      <c r="M97" s="63" t="s">
        <v>59</v>
      </c>
      <c r="N97" s="34"/>
      <c r="O97" s="60"/>
      <c r="P97" s="61"/>
      <c r="Q97" s="62"/>
      <c r="R97" s="181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</row>
    <row r="98" spans="1:33" ht="30.75" customHeight="1">
      <c r="A98" s="28">
        <f t="shared" si="30"/>
        <v>73</v>
      </c>
      <c r="B98" s="147" t="s">
        <v>150</v>
      </c>
      <c r="C98" s="134"/>
      <c r="D98" s="169" t="s">
        <v>44</v>
      </c>
      <c r="E98" s="67" t="str">
        <f>IF(D98="SI","Cumpla con la SAS 6 § 28 a 32, si el proyecto es aprobado debe compartir los permisos necesarios emitidos por las autoridades competentes","Pase a la siguiente pregunta")</f>
        <v>Cumpla con la SAS 6 § 28 a 32, si el proyecto es aprobado debe compartir los permisos necesarios emitidos por las autoridades competentes</v>
      </c>
      <c r="F98" s="66" t="str">
        <f t="shared" si="31"/>
        <v>B</v>
      </c>
      <c r="G98" s="57"/>
      <c r="H98" s="58"/>
      <c r="I98" s="58"/>
      <c r="J98" s="81" t="str">
        <f t="shared" si="26"/>
        <v>SI</v>
      </c>
      <c r="K98" s="58"/>
      <c r="L98" s="59"/>
      <c r="M98" s="63" t="s">
        <v>59</v>
      </c>
      <c r="N98" s="34"/>
      <c r="O98" s="60"/>
      <c r="P98" s="61"/>
      <c r="Q98" s="62"/>
      <c r="R98" s="181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</row>
    <row r="99" spans="1:33" ht="21.75" customHeight="1">
      <c r="A99" s="28">
        <f t="shared" si="30"/>
        <v>74</v>
      </c>
      <c r="B99" s="147" t="s">
        <v>151</v>
      </c>
      <c r="C99" s="134"/>
      <c r="D99" s="169" t="s">
        <v>44</v>
      </c>
      <c r="E99" s="67" t="str">
        <f>IF(D99="SI","Cumpla con la SAS 6 § 33 a 38","Siga con la SAS 7")</f>
        <v>Cumpla con la SAS 6 § 33 a 38</v>
      </c>
      <c r="F99" s="66" t="str">
        <f>IF(D99="SI","B+","C")</f>
        <v>B+</v>
      </c>
      <c r="G99" s="57"/>
      <c r="H99" s="58"/>
      <c r="I99" s="58"/>
      <c r="J99" s="81" t="str">
        <f t="shared" si="26"/>
        <v>SI</v>
      </c>
      <c r="K99" s="58"/>
      <c r="L99" s="59"/>
      <c r="M99" s="63" t="s">
        <v>59</v>
      </c>
      <c r="N99" s="34"/>
      <c r="O99" s="60"/>
      <c r="P99" s="61"/>
      <c r="Q99" s="62"/>
      <c r="R99" s="181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</row>
    <row r="100" spans="1:33" ht="19.5" hidden="1" customHeight="1">
      <c r="A100" s="28">
        <f t="shared" si="30"/>
        <v>75</v>
      </c>
      <c r="B100" s="147" t="s">
        <v>152</v>
      </c>
      <c r="C100" s="134"/>
      <c r="D100" s="169"/>
      <c r="E100" s="8" t="s">
        <v>153</v>
      </c>
      <c r="F100" s="66" t="s">
        <v>72</v>
      </c>
      <c r="G100" s="57"/>
      <c r="H100" s="58"/>
      <c r="I100" s="58"/>
      <c r="J100" s="81">
        <f t="shared" si="26"/>
        <v>0</v>
      </c>
      <c r="K100" s="58"/>
      <c r="L100" s="59"/>
      <c r="M100" s="88" t="s">
        <v>154</v>
      </c>
      <c r="N100" s="34"/>
      <c r="O100" s="60"/>
      <c r="P100" s="61"/>
      <c r="Q100" s="62"/>
      <c r="R100" s="181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</row>
    <row r="101" spans="1:33" ht="19.5" customHeight="1">
      <c r="A101" s="45" t="s">
        <v>155</v>
      </c>
      <c r="B101" s="21" t="s">
        <v>156</v>
      </c>
      <c r="C101" s="22" t="s">
        <v>157</v>
      </c>
      <c r="D101" s="172"/>
      <c r="E101" s="47"/>
      <c r="F101" s="48"/>
      <c r="G101" s="57"/>
      <c r="H101" s="58"/>
      <c r="I101" s="58"/>
      <c r="J101" s="58"/>
      <c r="K101" s="58"/>
      <c r="L101" s="59"/>
      <c r="M101" s="49"/>
      <c r="N101" s="34"/>
      <c r="O101" s="60"/>
      <c r="P101" s="61"/>
      <c r="Q101" s="62"/>
      <c r="R101" s="181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</row>
    <row r="102" spans="1:33" ht="36" customHeight="1">
      <c r="A102" s="28">
        <f>+A100+1</f>
        <v>76</v>
      </c>
      <c r="B102" s="131" t="s">
        <v>158</v>
      </c>
      <c r="C102" s="132"/>
      <c r="D102" s="169" t="s">
        <v>44</v>
      </c>
      <c r="E102" s="8" t="str">
        <f t="shared" ref="E102:E105" si="32">IF(D102="SI","Cumpla con la SAS 7 (que incluya la obtención de su CLPI)","Pase a la siguiente pregunta")</f>
        <v>Cumpla con la SAS 7 (que incluya la obtención de su CLPI)</v>
      </c>
      <c r="F102" s="66" t="str">
        <f t="shared" ref="F102:F105" si="33">IF(D102="SI","B","C")</f>
        <v>B</v>
      </c>
      <c r="G102" s="57"/>
      <c r="H102" s="58"/>
      <c r="I102" s="58"/>
      <c r="J102" s="58"/>
      <c r="K102" s="81" t="str">
        <f t="shared" ref="K102:K108" si="34">+D102</f>
        <v>SI</v>
      </c>
      <c r="L102" s="59"/>
      <c r="M102" s="70" t="s">
        <v>47</v>
      </c>
      <c r="N102" s="34"/>
      <c r="O102" s="60"/>
      <c r="P102" s="61"/>
      <c r="Q102" s="62"/>
      <c r="R102" s="181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</row>
    <row r="103" spans="1:33" ht="33" customHeight="1">
      <c r="A103" s="28">
        <f t="shared" ref="A103:A108" si="35">+A102+1</f>
        <v>77</v>
      </c>
      <c r="B103" s="161" t="s">
        <v>204</v>
      </c>
      <c r="C103" s="162"/>
      <c r="D103" s="169" t="s">
        <v>44</v>
      </c>
      <c r="E103" s="8" t="str">
        <f t="shared" si="32"/>
        <v>Cumpla con la SAS 7 (que incluya la obtención de su CLPI)</v>
      </c>
      <c r="F103" s="66" t="str">
        <f t="shared" si="33"/>
        <v>B</v>
      </c>
      <c r="G103" s="57"/>
      <c r="H103" s="58"/>
      <c r="I103" s="58"/>
      <c r="J103" s="58"/>
      <c r="K103" s="81" t="str">
        <f t="shared" si="34"/>
        <v>SI</v>
      </c>
      <c r="L103" s="59"/>
      <c r="M103" s="70" t="s">
        <v>47</v>
      </c>
      <c r="N103" s="34"/>
      <c r="O103" s="60"/>
      <c r="P103" s="61"/>
      <c r="Q103" s="62"/>
      <c r="R103" s="181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</row>
    <row r="104" spans="1:33" ht="36.75" customHeight="1">
      <c r="A104" s="28">
        <f t="shared" si="35"/>
        <v>78</v>
      </c>
      <c r="B104" s="133" t="s">
        <v>159</v>
      </c>
      <c r="C104" s="134"/>
      <c r="D104" s="169" t="s">
        <v>44</v>
      </c>
      <c r="E104" s="8" t="str">
        <f t="shared" si="32"/>
        <v>Cumpla con la SAS 7 (que incluya la obtención de su CLPI)</v>
      </c>
      <c r="F104" s="66" t="str">
        <f t="shared" si="33"/>
        <v>B</v>
      </c>
      <c r="G104" s="57"/>
      <c r="H104" s="58"/>
      <c r="I104" s="58"/>
      <c r="J104" s="58"/>
      <c r="K104" s="81" t="str">
        <f t="shared" si="34"/>
        <v>SI</v>
      </c>
      <c r="L104" s="59"/>
      <c r="M104" s="70" t="s">
        <v>47</v>
      </c>
      <c r="N104" s="34"/>
      <c r="O104" s="60"/>
      <c r="P104" s="61"/>
      <c r="Q104" s="62"/>
      <c r="R104" s="181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</row>
    <row r="105" spans="1:33" ht="42" customHeight="1">
      <c r="A105" s="28">
        <f t="shared" si="35"/>
        <v>79</v>
      </c>
      <c r="B105" s="163" t="s">
        <v>205</v>
      </c>
      <c r="C105" s="164"/>
      <c r="D105" s="169" t="s">
        <v>44</v>
      </c>
      <c r="E105" s="8" t="str">
        <f t="shared" si="32"/>
        <v>Cumpla con la SAS 7 (que incluya la obtención de su CLPI)</v>
      </c>
      <c r="F105" s="66" t="str">
        <f t="shared" si="33"/>
        <v>B</v>
      </c>
      <c r="G105" s="57"/>
      <c r="H105" s="58"/>
      <c r="I105" s="58"/>
      <c r="J105" s="58"/>
      <c r="K105" s="81" t="str">
        <f t="shared" si="34"/>
        <v>SI</v>
      </c>
      <c r="L105" s="59"/>
      <c r="M105" s="70" t="s">
        <v>47</v>
      </c>
      <c r="N105" s="34"/>
      <c r="O105" s="60"/>
      <c r="P105" s="61"/>
      <c r="Q105" s="62"/>
      <c r="R105" s="181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</row>
    <row r="106" spans="1:33" ht="42" customHeight="1">
      <c r="A106" s="28">
        <f t="shared" si="35"/>
        <v>80</v>
      </c>
      <c r="B106" s="133" t="s">
        <v>160</v>
      </c>
      <c r="C106" s="134"/>
      <c r="D106" s="169" t="s">
        <v>44</v>
      </c>
      <c r="E106" s="67" t="str">
        <f>IF(D106="SI","Cumpla con la SAS 7 (que incluya la obtención de su CLPI). También se activará la SAS 5","Siga con la siguiente pregunta")</f>
        <v>Cumpla con la SAS 7 (que incluya la obtención de su CLPI). También se activará la SAS 5</v>
      </c>
      <c r="F106" s="66" t="str">
        <f>IF(D106="SI","B+","C")</f>
        <v>B+</v>
      </c>
      <c r="G106" s="57"/>
      <c r="H106" s="58"/>
      <c r="I106" s="81" t="str">
        <f>+D106</f>
        <v>SI</v>
      </c>
      <c r="J106" s="58"/>
      <c r="K106" s="81" t="str">
        <f t="shared" si="34"/>
        <v>SI</v>
      </c>
      <c r="L106" s="59"/>
      <c r="M106" s="70" t="s">
        <v>47</v>
      </c>
      <c r="N106" s="34"/>
      <c r="O106" s="60" t="b">
        <f>IF(D106="YES","SAS5")</f>
        <v>0</v>
      </c>
      <c r="P106" s="61"/>
      <c r="Q106" s="62"/>
      <c r="R106" s="181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</row>
    <row r="107" spans="1:33" ht="30" customHeight="1">
      <c r="A107" s="28">
        <f t="shared" si="35"/>
        <v>81</v>
      </c>
      <c r="B107" s="133" t="s">
        <v>161</v>
      </c>
      <c r="C107" s="134"/>
      <c r="D107" s="169" t="s">
        <v>44</v>
      </c>
      <c r="E107" s="8" t="str">
        <f>IF(D107="SI","Cumpla con la SAS 7 (que incluya la obtención de su CLPI)","Pase a la siguiente pregunta")</f>
        <v>Cumpla con la SAS 7 (que incluya la obtención de su CLPI)</v>
      </c>
      <c r="F107" s="66" t="str">
        <f t="shared" ref="F107:F108" si="36">IF(D107="SI","B","C")</f>
        <v>B</v>
      </c>
      <c r="G107" s="57"/>
      <c r="H107" s="58"/>
      <c r="I107" s="58"/>
      <c r="J107" s="58"/>
      <c r="K107" s="81" t="str">
        <f t="shared" si="34"/>
        <v>SI</v>
      </c>
      <c r="L107" s="59"/>
      <c r="M107" s="70" t="s">
        <v>47</v>
      </c>
      <c r="N107" s="34"/>
      <c r="O107" s="60"/>
      <c r="P107" s="61"/>
      <c r="Q107" s="62"/>
      <c r="R107" s="181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</row>
    <row r="108" spans="1:33" ht="30" customHeight="1">
      <c r="A108" s="28">
        <f t="shared" si="35"/>
        <v>82</v>
      </c>
      <c r="B108" s="133" t="s">
        <v>162</v>
      </c>
      <c r="C108" s="134"/>
      <c r="D108" s="169" t="s">
        <v>51</v>
      </c>
      <c r="E108" s="8" t="str">
        <f>IF(D108="SI","Cumpla con la SAS 7 (que incluya la obtención de su CLPI)","Siga con la SAS 8")</f>
        <v>Siga con la SAS 8</v>
      </c>
      <c r="F108" s="66" t="str">
        <f t="shared" si="36"/>
        <v>C</v>
      </c>
      <c r="G108" s="57"/>
      <c r="H108" s="58"/>
      <c r="I108" s="58"/>
      <c r="J108" s="58"/>
      <c r="K108" s="81" t="str">
        <f t="shared" si="34"/>
        <v>NO</v>
      </c>
      <c r="L108" s="59"/>
      <c r="M108" s="70" t="s">
        <v>47</v>
      </c>
      <c r="N108" s="34"/>
      <c r="O108" s="60"/>
      <c r="P108" s="61"/>
      <c r="Q108" s="62"/>
      <c r="R108" s="181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</row>
    <row r="109" spans="1:33" ht="19.5" customHeight="1">
      <c r="A109" s="45" t="s">
        <v>163</v>
      </c>
      <c r="B109" s="89" t="s">
        <v>164</v>
      </c>
      <c r="C109" s="90" t="s">
        <v>165</v>
      </c>
      <c r="D109" s="172"/>
      <c r="E109" s="47"/>
      <c r="F109" s="48"/>
      <c r="G109" s="57"/>
      <c r="H109" s="58"/>
      <c r="I109" s="58"/>
      <c r="J109" s="58"/>
      <c r="K109" s="58"/>
      <c r="L109" s="59"/>
      <c r="M109" s="49"/>
      <c r="N109" s="34"/>
      <c r="O109" s="60"/>
      <c r="P109" s="61"/>
      <c r="Q109" s="62"/>
      <c r="R109" s="181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</row>
    <row r="110" spans="1:33" ht="21.75" customHeight="1">
      <c r="A110" s="28">
        <f>+A108+1</f>
        <v>83</v>
      </c>
      <c r="B110" s="143" t="s">
        <v>166</v>
      </c>
      <c r="C110" s="144"/>
      <c r="D110" s="173" t="s">
        <v>44</v>
      </c>
      <c r="E110" s="8" t="str">
        <f>IF(D110="SI","Cumpla con la SAS 8","Pase a la siguiente pregunta")</f>
        <v>Cumpla con la SAS 8</v>
      </c>
      <c r="F110" s="66" t="str">
        <f>IF(D110="SI","C","C")</f>
        <v>C</v>
      </c>
      <c r="G110" s="57"/>
      <c r="H110" s="58"/>
      <c r="I110" s="58"/>
      <c r="J110" s="58"/>
      <c r="K110" s="58"/>
      <c r="L110" s="91" t="str">
        <f t="shared" ref="L110:L113" si="37">+D110</f>
        <v>SI</v>
      </c>
      <c r="M110" s="63" t="s">
        <v>59</v>
      </c>
      <c r="N110" s="34"/>
      <c r="O110" s="60"/>
      <c r="P110" s="61"/>
      <c r="Q110" s="62"/>
      <c r="R110" s="181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</row>
    <row r="111" spans="1:33" ht="21.75" customHeight="1">
      <c r="A111" s="28">
        <f t="shared" ref="A111:A113" si="38">+A110+1</f>
        <v>84</v>
      </c>
      <c r="B111" s="133" t="s">
        <v>167</v>
      </c>
      <c r="C111" s="145"/>
      <c r="D111" s="173" t="s">
        <v>44</v>
      </c>
      <c r="E111" s="8" t="str">
        <f>IF(D111="SI","Cumpla con la SAS 8 11.2.2 y la SAS 5","Pase a la siguiente pregunta")</f>
        <v>Cumpla con la SAS 8 11.2.2 y la SAS 5</v>
      </c>
      <c r="F111" s="66" t="str">
        <f>IF(D111="SI","B+","C")</f>
        <v>B+</v>
      </c>
      <c r="G111" s="57"/>
      <c r="H111" s="58"/>
      <c r="I111" s="81" t="str">
        <f>+D111</f>
        <v>SI</v>
      </c>
      <c r="J111" s="58"/>
      <c r="K111" s="58"/>
      <c r="L111" s="91" t="str">
        <f t="shared" si="37"/>
        <v>SI</v>
      </c>
      <c r="M111" s="70" t="s">
        <v>47</v>
      </c>
      <c r="N111" s="34"/>
      <c r="O111" s="60" t="b">
        <f>IF(D111="YES","SAS5")</f>
        <v>0</v>
      </c>
      <c r="P111" s="61"/>
      <c r="Q111" s="62"/>
      <c r="R111" s="181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</row>
    <row r="112" spans="1:33" ht="21.75" customHeight="1">
      <c r="A112" s="28">
        <f t="shared" si="38"/>
        <v>85</v>
      </c>
      <c r="B112" s="133" t="s">
        <v>168</v>
      </c>
      <c r="C112" s="134"/>
      <c r="D112" s="169" t="s">
        <v>44</v>
      </c>
      <c r="E112" s="8" t="str">
        <f>IF(D112="SI","Cumpla con la SAS 8","Pase a la siguiente pregunta")</f>
        <v>Cumpla con la SAS 8</v>
      </c>
      <c r="F112" s="66" t="str">
        <f t="shared" ref="F112:F113" si="39">IF(D112="SI","B","C")</f>
        <v>B</v>
      </c>
      <c r="G112" s="57"/>
      <c r="H112" s="58"/>
      <c r="I112" s="58"/>
      <c r="J112" s="58"/>
      <c r="K112" s="58"/>
      <c r="L112" s="91" t="str">
        <f t="shared" si="37"/>
        <v>SI</v>
      </c>
      <c r="M112" s="63" t="s">
        <v>59</v>
      </c>
      <c r="N112" s="34"/>
      <c r="O112" s="60"/>
      <c r="P112" s="61"/>
      <c r="Q112" s="62"/>
      <c r="R112" s="181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</row>
    <row r="113" spans="1:33" ht="36.75" customHeight="1">
      <c r="A113" s="28">
        <f t="shared" si="38"/>
        <v>86</v>
      </c>
      <c r="B113" s="156" t="s">
        <v>206</v>
      </c>
      <c r="C113" s="158"/>
      <c r="D113" s="169" t="s">
        <v>51</v>
      </c>
      <c r="E113" s="8" t="str">
        <f>IF(D113="SI","Cumpla con la SAS 8 § 21 a 24. Complete la sección 3.2.9 del CPAS","Siga con la SAS 9")</f>
        <v>Siga con la SAS 9</v>
      </c>
      <c r="F113" s="66" t="str">
        <f t="shared" si="39"/>
        <v>C</v>
      </c>
      <c r="G113" s="57"/>
      <c r="H113" s="58"/>
      <c r="I113" s="58"/>
      <c r="J113" s="58"/>
      <c r="K113" s="58"/>
      <c r="L113" s="91" t="str">
        <f t="shared" si="37"/>
        <v>NO</v>
      </c>
      <c r="M113" s="63" t="s">
        <v>59</v>
      </c>
      <c r="N113" s="34"/>
      <c r="O113" s="60"/>
      <c r="P113" s="61"/>
      <c r="Q113" s="62"/>
      <c r="R113" s="181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</row>
    <row r="114" spans="1:33" ht="19.5" customHeight="1">
      <c r="A114" s="45" t="s">
        <v>169</v>
      </c>
      <c r="B114" s="21" t="s">
        <v>170</v>
      </c>
      <c r="C114" s="22" t="s">
        <v>171</v>
      </c>
      <c r="D114" s="172"/>
      <c r="E114" s="47"/>
      <c r="F114" s="48"/>
      <c r="G114" s="57"/>
      <c r="H114" s="58"/>
      <c r="I114" s="58"/>
      <c r="J114" s="58"/>
      <c r="K114" s="58"/>
      <c r="L114" s="59"/>
      <c r="M114" s="49"/>
      <c r="N114" s="34"/>
      <c r="O114" s="60"/>
      <c r="P114" s="61"/>
      <c r="Q114" s="62"/>
      <c r="R114" s="181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</row>
    <row r="115" spans="1:33" ht="27.75" customHeight="1">
      <c r="A115" s="28">
        <f>+A113+1</f>
        <v>87</v>
      </c>
      <c r="B115" s="131" t="s">
        <v>172</v>
      </c>
      <c r="C115" s="132"/>
      <c r="D115" s="169" t="s">
        <v>51</v>
      </c>
      <c r="E115" s="67" t="str">
        <f>IF(D115="NO","El proyecto será rechazado", "Cumpla con las § 9 a 16 de la SAS 9 (declaración de género o DG)")</f>
        <v>El proyecto será rechazado</v>
      </c>
      <c r="F115" s="50" t="str">
        <f>IF(D115="NO","A","C")</f>
        <v>A</v>
      </c>
      <c r="G115" s="57"/>
      <c r="H115" s="58"/>
      <c r="I115" s="58"/>
      <c r="J115" s="58"/>
      <c r="K115" s="58"/>
      <c r="L115" s="59"/>
      <c r="M115" s="70" t="s">
        <v>47</v>
      </c>
      <c r="N115" s="34"/>
      <c r="O115" s="60"/>
      <c r="P115" s="61"/>
      <c r="Q115" s="62"/>
      <c r="R115" s="181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</row>
    <row r="116" spans="1:33" ht="30.75" customHeight="1">
      <c r="A116" s="28">
        <f t="shared" ref="A116:A119" si="40">+A115+1</f>
        <v>88</v>
      </c>
      <c r="B116" s="133" t="s">
        <v>173</v>
      </c>
      <c r="C116" s="134"/>
      <c r="D116" s="199" t="s">
        <v>44</v>
      </c>
      <c r="E116" s="67" t="str">
        <f>IF(D116="SI","Explique por qué. Si la explicación NO es satisfactoria, la propuesta será rechazada","Pase a la siguiente pregunta")</f>
        <v>Explique por qué. Si la explicación NO es satisfactoria, la propuesta será rechazada</v>
      </c>
      <c r="F116" s="50" t="str">
        <f t="shared" ref="F116:F117" si="41">IF(D116="NO","C","B")</f>
        <v>B</v>
      </c>
      <c r="G116" s="57"/>
      <c r="H116" s="58"/>
      <c r="I116" s="58"/>
      <c r="J116" s="58"/>
      <c r="K116" s="58"/>
      <c r="L116" s="59"/>
      <c r="M116" s="70" t="s">
        <v>47</v>
      </c>
      <c r="N116" s="34"/>
      <c r="O116" s="60"/>
      <c r="P116" s="61"/>
      <c r="Q116" s="62"/>
      <c r="R116" s="181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</row>
    <row r="117" spans="1:33" ht="39.75" customHeight="1">
      <c r="A117" s="28">
        <f t="shared" si="40"/>
        <v>89</v>
      </c>
      <c r="B117" s="133" t="s">
        <v>174</v>
      </c>
      <c r="C117" s="134"/>
      <c r="D117" s="169" t="s">
        <v>51</v>
      </c>
      <c r="E117" s="67" t="str">
        <f>IF(D117="SI","Cumpla con la SAS 9 § 13 y 14","Pase a la siguiente pregunta")</f>
        <v>Pase a la siguiente pregunta</v>
      </c>
      <c r="F117" s="50" t="str">
        <f t="shared" si="41"/>
        <v>C</v>
      </c>
      <c r="G117" s="57"/>
      <c r="H117" s="58"/>
      <c r="I117" s="58"/>
      <c r="J117" s="58"/>
      <c r="K117" s="58"/>
      <c r="L117" s="59"/>
      <c r="M117" s="70" t="s">
        <v>47</v>
      </c>
      <c r="N117" s="34"/>
      <c r="O117" s="60"/>
      <c r="P117" s="61"/>
      <c r="Q117" s="62"/>
      <c r="R117" s="181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</row>
    <row r="118" spans="1:33" ht="21.75" customHeight="1">
      <c r="A118" s="28">
        <f t="shared" si="40"/>
        <v>90</v>
      </c>
      <c r="B118" s="133" t="s">
        <v>175</v>
      </c>
      <c r="C118" s="134"/>
      <c r="D118" s="169" t="s">
        <v>44</v>
      </c>
      <c r="E118" s="67" t="str">
        <f>IF(D118="SI","Cumpla con la SAS 9 § 17 a 26","Pase a la siguiente pregunta")</f>
        <v>Cumpla con la SAS 9 § 17 a 26</v>
      </c>
      <c r="F118" s="66" t="str">
        <f t="shared" ref="F118:F119" si="42">IF(D118="NO","C","B+")</f>
        <v>B+</v>
      </c>
      <c r="G118" s="57"/>
      <c r="H118" s="58"/>
      <c r="I118" s="58"/>
      <c r="J118" s="58"/>
      <c r="K118" s="58"/>
      <c r="L118" s="59"/>
      <c r="M118" s="70" t="s">
        <v>47</v>
      </c>
      <c r="N118" s="34"/>
      <c r="O118" s="60"/>
      <c r="P118" s="61"/>
      <c r="Q118" s="62"/>
      <c r="R118" s="181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</row>
    <row r="119" spans="1:33" ht="30" customHeight="1">
      <c r="A119" s="92">
        <f t="shared" si="40"/>
        <v>91</v>
      </c>
      <c r="B119" s="133" t="s">
        <v>176</v>
      </c>
      <c r="C119" s="134"/>
      <c r="D119" s="174" t="s">
        <v>44</v>
      </c>
      <c r="E119" s="67" t="str">
        <f>IF(D119="SI","Cumpla con la SAS 9 § 23 a 26","Siga con la SAS 10")</f>
        <v>Cumpla con la SAS 9 § 23 a 26</v>
      </c>
      <c r="F119" s="50" t="str">
        <f t="shared" si="42"/>
        <v>B+</v>
      </c>
      <c r="G119" s="93"/>
      <c r="H119" s="94"/>
      <c r="I119" s="94"/>
      <c r="J119" s="94"/>
      <c r="K119" s="94"/>
      <c r="L119" s="95"/>
      <c r="M119" s="96" t="s">
        <v>47</v>
      </c>
      <c r="N119" s="97"/>
      <c r="O119" s="98"/>
      <c r="P119" s="99"/>
      <c r="Q119" s="100"/>
      <c r="R119" s="186" t="s">
        <v>177</v>
      </c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</row>
    <row r="120" spans="1:33" ht="19.5" customHeight="1">
      <c r="A120" s="45" t="s">
        <v>178</v>
      </c>
      <c r="B120" s="21" t="s">
        <v>179</v>
      </c>
      <c r="C120" s="46" t="s">
        <v>180</v>
      </c>
      <c r="D120" s="172"/>
      <c r="E120" s="47"/>
      <c r="F120" s="48"/>
      <c r="G120" s="57"/>
      <c r="H120" s="58"/>
      <c r="I120" s="58"/>
      <c r="J120" s="58"/>
      <c r="K120" s="58"/>
      <c r="L120" s="59"/>
      <c r="M120" s="49"/>
      <c r="N120" s="34"/>
      <c r="O120" s="60"/>
      <c r="P120" s="61"/>
      <c r="Q120" s="62"/>
      <c r="R120" s="181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</row>
    <row r="121" spans="1:33" ht="21.75" customHeight="1">
      <c r="A121" s="28">
        <f>+A119+1</f>
        <v>92</v>
      </c>
      <c r="B121" s="133" t="s">
        <v>181</v>
      </c>
      <c r="C121" s="134"/>
      <c r="D121" s="169" t="s">
        <v>51</v>
      </c>
      <c r="E121" s="8" t="str">
        <f>IF(D121="SI","Preséntelo","Elabórelo según la SAS 10 § 39 a 48 y comparta si el proyecto es aprobado")</f>
        <v>Elabórelo según la SAS 10 § 39 a 48 y comparta si el proyecto es aprobado</v>
      </c>
      <c r="F121" s="50" t="str">
        <f t="shared" ref="F121:F125" si="43">IF(D121="SI","C","C")</f>
        <v>C</v>
      </c>
      <c r="G121" s="57"/>
      <c r="H121" s="58"/>
      <c r="I121" s="58"/>
      <c r="J121" s="58"/>
      <c r="K121" s="58"/>
      <c r="L121" s="59"/>
      <c r="M121" s="63" t="s">
        <v>59</v>
      </c>
      <c r="N121" s="34"/>
      <c r="O121" s="60"/>
      <c r="P121" s="61"/>
      <c r="Q121" s="62"/>
      <c r="R121" s="181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</row>
    <row r="122" spans="1:33" ht="21.75" customHeight="1">
      <c r="A122" s="28">
        <f t="shared" ref="A122:A125" si="44">+A121+1</f>
        <v>93</v>
      </c>
      <c r="B122" s="133" t="s">
        <v>182</v>
      </c>
      <c r="C122" s="134"/>
      <c r="D122" s="169" t="s">
        <v>51</v>
      </c>
      <c r="E122" s="8" t="str">
        <f>IF(D122="SI","Siga con la siguiente pregunta","Identifique a estos actores siguiendo la SAS 10 § 15 a 17 y § 20 a 27")</f>
        <v>Identifique a estos actores siguiendo la SAS 10 § 15 a 17 y § 20 a 27</v>
      </c>
      <c r="F122" s="50" t="str">
        <f t="shared" si="43"/>
        <v>C</v>
      </c>
      <c r="G122" s="57"/>
      <c r="H122" s="58"/>
      <c r="I122" s="58"/>
      <c r="J122" s="58"/>
      <c r="K122" s="58"/>
      <c r="L122" s="59"/>
      <c r="M122" s="63" t="s">
        <v>59</v>
      </c>
      <c r="N122" s="34"/>
      <c r="O122" s="60"/>
      <c r="P122" s="61"/>
      <c r="Q122" s="62"/>
      <c r="R122" s="181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</row>
    <row r="123" spans="1:33" ht="30" customHeight="1">
      <c r="A123" s="28">
        <f t="shared" si="44"/>
        <v>94</v>
      </c>
      <c r="B123" s="133" t="s">
        <v>183</v>
      </c>
      <c r="C123" s="134"/>
      <c r="D123" s="169" t="s">
        <v>51</v>
      </c>
      <c r="E123" s="67" t="str">
        <f>IF(D123="SI","Pase a la siguiente pregunta","Revise su PPCAC para garantizar una participación equitativa (SAS 9 § 31 a 35 y SAS 10 § 17)")</f>
        <v>Revise su PPCAC para garantizar una participación equitativa (SAS 9 § 31 a 35 y SAS 10 § 17)</v>
      </c>
      <c r="F123" s="50" t="str">
        <f t="shared" si="43"/>
        <v>C</v>
      </c>
      <c r="G123" s="57"/>
      <c r="H123" s="58"/>
      <c r="I123" s="58"/>
      <c r="J123" s="58"/>
      <c r="K123" s="58"/>
      <c r="L123" s="59"/>
      <c r="M123" s="63" t="s">
        <v>59</v>
      </c>
      <c r="N123" s="34"/>
      <c r="O123" s="60"/>
      <c r="P123" s="61"/>
      <c r="Q123" s="62"/>
      <c r="R123" s="181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</row>
    <row r="124" spans="1:33" ht="21.75" customHeight="1">
      <c r="A124" s="28">
        <f t="shared" si="44"/>
        <v>95</v>
      </c>
      <c r="B124" s="133" t="s">
        <v>184</v>
      </c>
      <c r="C124" s="134"/>
      <c r="D124" s="169" t="s">
        <v>51</v>
      </c>
      <c r="E124" s="8" t="str">
        <f>IF(D124="SI","Pase a la siguiente pregunta","Prepare una Matriz de Divulgación de Información (véase la SAS 10 § 49 a 51)")</f>
        <v>Prepare una Matriz de Divulgación de Información (véase la SAS 10 § 49 a 51)</v>
      </c>
      <c r="F124" s="50" t="str">
        <f t="shared" si="43"/>
        <v>C</v>
      </c>
      <c r="G124" s="57"/>
      <c r="H124" s="58"/>
      <c r="I124" s="58"/>
      <c r="J124" s="58"/>
      <c r="K124" s="58"/>
      <c r="L124" s="59"/>
      <c r="M124" s="63" t="s">
        <v>59</v>
      </c>
      <c r="N124" s="34"/>
      <c r="O124" s="60"/>
      <c r="P124" s="61"/>
      <c r="Q124" s="62"/>
      <c r="R124" s="181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</row>
    <row r="125" spans="1:33" ht="27.75" customHeight="1">
      <c r="A125" s="102">
        <f t="shared" si="44"/>
        <v>96</v>
      </c>
      <c r="B125" s="141" t="s">
        <v>185</v>
      </c>
      <c r="C125" s="142"/>
      <c r="D125" s="170" t="s">
        <v>44</v>
      </c>
      <c r="E125" s="103" t="str">
        <f>IF(D125="SI","Fin del cuestionario","Considere la posibilidad de incluirlas en su PPCAC (véase la SAS 10 § 37, 38. 13.2.2 y 13.2.3)")</f>
        <v>Fin del cuestionario</v>
      </c>
      <c r="F125" s="50" t="str">
        <f t="shared" si="43"/>
        <v>C</v>
      </c>
      <c r="G125" s="104"/>
      <c r="H125" s="105"/>
      <c r="I125" s="105"/>
      <c r="J125" s="105"/>
      <c r="K125" s="105"/>
      <c r="L125" s="106"/>
      <c r="M125" s="107" t="s">
        <v>59</v>
      </c>
      <c r="N125" s="108"/>
      <c r="O125" s="109"/>
      <c r="P125" s="110"/>
      <c r="Q125" s="111"/>
      <c r="R125" s="18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</row>
    <row r="126" spans="1:33" ht="31.5" customHeight="1">
      <c r="A126" s="112" t="s">
        <v>186</v>
      </c>
      <c r="B126" s="190" t="s">
        <v>187</v>
      </c>
      <c r="C126" s="191" t="s">
        <v>188</v>
      </c>
      <c r="D126" s="175" t="s">
        <v>51</v>
      </c>
      <c r="E126" s="192" t="s">
        <v>189</v>
      </c>
      <c r="F126" s="113"/>
      <c r="G126" s="104"/>
      <c r="H126" s="105"/>
      <c r="I126" s="105"/>
      <c r="J126" s="105"/>
      <c r="K126" s="105"/>
      <c r="L126" s="106"/>
      <c r="M126" s="49"/>
      <c r="N126" s="108"/>
      <c r="O126" s="109"/>
      <c r="P126" s="110"/>
      <c r="Q126" s="111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</row>
    <row r="127" spans="1:33" ht="19.5" customHeight="1">
      <c r="A127" s="114"/>
      <c r="B127" s="115"/>
      <c r="C127" s="116"/>
      <c r="D127" s="165"/>
      <c r="E127" s="8"/>
      <c r="F127" s="3"/>
      <c r="G127" s="117"/>
      <c r="H127" s="117"/>
      <c r="I127" s="117"/>
      <c r="J127" s="117"/>
      <c r="K127" s="117"/>
      <c r="L127" s="11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</row>
    <row r="128" spans="1:33" ht="56.25" customHeight="1">
      <c r="A128" s="114"/>
      <c r="B128" s="118" t="s">
        <v>190</v>
      </c>
      <c r="C128" s="201" t="s">
        <v>191</v>
      </c>
      <c r="D128" s="165"/>
      <c r="E128" s="8"/>
      <c r="F128" s="3"/>
      <c r="G128" s="117"/>
      <c r="H128" s="117"/>
      <c r="I128" s="117"/>
      <c r="J128" s="117"/>
      <c r="K128" s="117"/>
      <c r="L128" s="11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</row>
    <row r="129" spans="1:33" ht="102" customHeight="1">
      <c r="A129" s="114"/>
      <c r="B129" s="194" t="s">
        <v>212</v>
      </c>
      <c r="C129" s="188" t="s">
        <v>207</v>
      </c>
      <c r="D129" s="165"/>
      <c r="E129" s="8"/>
      <c r="F129" s="3"/>
      <c r="G129" s="117"/>
      <c r="H129" s="117"/>
      <c r="I129" s="117"/>
      <c r="J129" s="117"/>
      <c r="K129" s="117"/>
      <c r="L129" s="11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</row>
    <row r="130" spans="1:33" ht="157.5">
      <c r="A130" s="119"/>
      <c r="B130" s="200" t="s">
        <v>213</v>
      </c>
      <c r="C130" s="195" t="s">
        <v>209</v>
      </c>
      <c r="D130" s="176"/>
      <c r="E130" s="67"/>
      <c r="F130" s="3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</row>
    <row r="131" spans="1:33" ht="129.75" customHeight="1">
      <c r="A131" s="114"/>
      <c r="B131" s="194" t="s">
        <v>214</v>
      </c>
      <c r="C131" s="189" t="s">
        <v>210</v>
      </c>
      <c r="D131" s="165"/>
      <c r="E131" s="8"/>
      <c r="F131" s="3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</row>
    <row r="132" spans="1:33" ht="64.5" customHeight="1">
      <c r="A132" s="114"/>
      <c r="B132" s="196" t="s">
        <v>215</v>
      </c>
      <c r="C132" s="195" t="s">
        <v>211</v>
      </c>
      <c r="D132" s="165"/>
      <c r="E132" s="8"/>
      <c r="F132" s="3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</row>
    <row r="133" spans="1:33" ht="67.5" customHeight="1">
      <c r="A133" s="114"/>
      <c r="B133" s="197" t="s">
        <v>208</v>
      </c>
      <c r="C133" s="198" t="s">
        <v>192</v>
      </c>
      <c r="D133" s="165"/>
      <c r="E133" s="8"/>
      <c r="F133" s="3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</row>
    <row r="134" spans="1:33" ht="19.5" customHeight="1">
      <c r="A134" s="114"/>
      <c r="B134" s="115"/>
      <c r="C134" s="116"/>
      <c r="D134" s="165"/>
      <c r="E134" s="8"/>
      <c r="F134" s="3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</row>
    <row r="135" spans="1:33" ht="19.5" customHeight="1">
      <c r="A135" s="114"/>
      <c r="B135" s="115"/>
      <c r="C135" s="116"/>
      <c r="D135" s="165"/>
      <c r="E135" s="8"/>
      <c r="F135" s="3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</row>
    <row r="136" spans="1:33" ht="19.5" customHeight="1">
      <c r="A136" s="114"/>
      <c r="B136" s="115"/>
      <c r="C136" s="116"/>
      <c r="D136" s="165"/>
      <c r="E136" s="8"/>
      <c r="F136" s="3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</row>
    <row r="137" spans="1:33" ht="19.5" customHeight="1">
      <c r="A137" s="114"/>
      <c r="B137" s="115"/>
      <c r="C137" s="116"/>
      <c r="D137" s="165"/>
      <c r="E137" s="8"/>
      <c r="F137" s="3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</row>
    <row r="138" spans="1:33" ht="19.5" customHeight="1">
      <c r="A138" s="114"/>
      <c r="B138" s="115"/>
      <c r="C138" s="116"/>
      <c r="D138" s="165"/>
      <c r="E138" s="8"/>
      <c r="F138" s="3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</row>
    <row r="139" spans="1:33" ht="19.5" customHeight="1">
      <c r="A139" s="114"/>
      <c r="B139" s="115"/>
      <c r="C139" s="116"/>
      <c r="D139" s="165"/>
      <c r="E139" s="8"/>
      <c r="F139" s="3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</row>
    <row r="140" spans="1:33" ht="19.5" customHeight="1">
      <c r="A140" s="114"/>
      <c r="B140" s="115"/>
      <c r="C140" s="116"/>
      <c r="D140" s="165"/>
      <c r="E140" s="8"/>
      <c r="F140" s="3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</row>
    <row r="141" spans="1:33" ht="19.5" customHeight="1">
      <c r="A141" s="114"/>
      <c r="B141" s="115"/>
      <c r="C141" s="116"/>
      <c r="D141" s="165"/>
      <c r="E141" s="8"/>
      <c r="F141" s="11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</row>
    <row r="142" spans="1:33" ht="19.5" customHeight="1">
      <c r="A142" s="114"/>
      <c r="B142" s="115"/>
      <c r="C142" s="116"/>
      <c r="D142" s="165"/>
      <c r="E142" s="8"/>
      <c r="F142" s="11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</row>
    <row r="143" spans="1:33" ht="19.5" customHeight="1">
      <c r="A143" s="114"/>
      <c r="B143" s="115"/>
      <c r="C143" s="116"/>
      <c r="D143" s="165"/>
      <c r="E143" s="8"/>
      <c r="F143" s="11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</row>
    <row r="144" spans="1:33" ht="19.5" customHeight="1">
      <c r="A144" s="114"/>
      <c r="B144" s="115"/>
      <c r="C144" s="116"/>
      <c r="D144" s="165"/>
      <c r="E144" s="8"/>
      <c r="F144" s="11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</row>
    <row r="145" spans="1:33" ht="19.5" customHeight="1">
      <c r="A145" s="114"/>
      <c r="B145" s="115"/>
      <c r="C145" s="116"/>
      <c r="D145" s="165"/>
      <c r="E145" s="8"/>
      <c r="F145" s="11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</row>
    <row r="146" spans="1:33" ht="19.5" customHeight="1">
      <c r="A146" s="114"/>
      <c r="B146" s="115"/>
      <c r="C146" s="116"/>
      <c r="D146" s="165"/>
      <c r="E146" s="8"/>
      <c r="F146" s="11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</row>
    <row r="147" spans="1:33" ht="19.5" customHeight="1">
      <c r="A147" s="114"/>
      <c r="B147" s="115"/>
      <c r="C147" s="116"/>
      <c r="D147" s="165"/>
      <c r="E147" s="8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</row>
    <row r="148" spans="1:33" ht="19.5" customHeight="1">
      <c r="A148" s="114"/>
      <c r="B148" s="115"/>
      <c r="C148" s="116"/>
      <c r="D148" s="165"/>
      <c r="E148" s="8"/>
      <c r="F148" s="11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</row>
    <row r="149" spans="1:33" ht="19.5" customHeight="1">
      <c r="A149" s="114"/>
      <c r="B149" s="115"/>
      <c r="C149" s="116"/>
      <c r="D149" s="165"/>
      <c r="E149" s="8"/>
      <c r="F149" s="11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</row>
    <row r="150" spans="1:33" ht="19.5" customHeight="1">
      <c r="A150" s="114"/>
      <c r="B150" s="115"/>
      <c r="C150" s="116"/>
      <c r="D150" s="165"/>
      <c r="E150" s="8"/>
      <c r="F150" s="11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</row>
    <row r="151" spans="1:33" ht="19.5" customHeight="1">
      <c r="A151" s="114"/>
      <c r="B151" s="115"/>
      <c r="C151" s="116"/>
      <c r="D151" s="165"/>
      <c r="E151" s="8"/>
      <c r="F151" s="11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</row>
    <row r="152" spans="1:33" ht="19.5" customHeight="1">
      <c r="A152" s="114"/>
      <c r="B152" s="115"/>
      <c r="C152" s="116"/>
      <c r="D152" s="165"/>
      <c r="E152" s="8"/>
      <c r="F152" s="11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</row>
    <row r="153" spans="1:33" ht="19.5" customHeight="1">
      <c r="A153" s="114"/>
      <c r="B153" s="115"/>
      <c r="C153" s="116"/>
      <c r="D153" s="165"/>
      <c r="E153" s="8"/>
      <c r="F153" s="11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</row>
    <row r="154" spans="1:33" ht="19.5" customHeight="1">
      <c r="A154" s="114"/>
      <c r="B154" s="115"/>
      <c r="C154" s="116"/>
      <c r="D154" s="165"/>
      <c r="E154" s="8"/>
      <c r="F154" s="11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</row>
    <row r="155" spans="1:33" ht="19.5" customHeight="1">
      <c r="A155" s="114"/>
      <c r="B155" s="115"/>
      <c r="C155" s="116"/>
      <c r="D155" s="165"/>
      <c r="E155" s="8"/>
      <c r="F155" s="11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</row>
    <row r="156" spans="1:33" ht="19.5" customHeight="1">
      <c r="A156" s="114"/>
      <c r="B156" s="115"/>
      <c r="C156" s="116"/>
      <c r="D156" s="165"/>
      <c r="E156" s="8"/>
      <c r="F156" s="11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</row>
    <row r="157" spans="1:33" ht="19.5" customHeight="1">
      <c r="A157" s="114"/>
      <c r="B157" s="115"/>
      <c r="C157" s="116"/>
      <c r="D157" s="165"/>
      <c r="E157" s="8"/>
      <c r="F157" s="11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</row>
    <row r="158" spans="1:33" ht="19.5" customHeight="1">
      <c r="A158" s="114"/>
      <c r="B158" s="115"/>
      <c r="C158" s="116"/>
      <c r="D158" s="165"/>
      <c r="E158" s="8"/>
      <c r="F158" s="11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</row>
    <row r="159" spans="1:33" ht="19.5" customHeight="1">
      <c r="A159" s="114"/>
      <c r="B159" s="115"/>
      <c r="C159" s="116"/>
      <c r="D159" s="165"/>
      <c r="E159" s="8"/>
      <c r="F159" s="11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</row>
    <row r="160" spans="1:33" ht="19.5" customHeight="1">
      <c r="A160" s="114"/>
      <c r="B160" s="115"/>
      <c r="C160" s="116"/>
      <c r="D160" s="165"/>
      <c r="E160" s="8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</row>
    <row r="161" spans="1:33" ht="19.5" customHeight="1">
      <c r="A161" s="114"/>
      <c r="B161" s="115"/>
      <c r="C161" s="116"/>
      <c r="D161" s="165"/>
      <c r="E161" s="8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</row>
    <row r="162" spans="1:33" ht="19.5" customHeight="1">
      <c r="A162" s="114"/>
      <c r="B162" s="115"/>
      <c r="C162" s="116"/>
      <c r="D162" s="165"/>
      <c r="E162" s="8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</row>
    <row r="163" spans="1:33" ht="19.5" customHeight="1">
      <c r="A163" s="114"/>
      <c r="B163" s="115"/>
      <c r="C163" s="116"/>
      <c r="D163" s="165"/>
      <c r="E163" s="8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</row>
    <row r="164" spans="1:33" ht="19.5" customHeight="1">
      <c r="A164" s="114"/>
      <c r="B164" s="115"/>
      <c r="C164" s="116"/>
      <c r="D164" s="165"/>
      <c r="E164" s="8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</row>
    <row r="165" spans="1:33" ht="19.5" customHeight="1">
      <c r="A165" s="114"/>
      <c r="B165" s="115"/>
      <c r="C165" s="116"/>
      <c r="D165" s="165"/>
      <c r="E165" s="8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</row>
    <row r="166" spans="1:33" ht="19.5" customHeight="1">
      <c r="A166" s="114"/>
      <c r="B166" s="115"/>
      <c r="C166" s="116"/>
      <c r="D166" s="165"/>
      <c r="E166" s="8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</row>
    <row r="167" spans="1:33" ht="19.5" customHeight="1">
      <c r="A167" s="114"/>
      <c r="B167" s="115"/>
      <c r="C167" s="116"/>
      <c r="D167" s="165"/>
      <c r="E167" s="8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</row>
    <row r="168" spans="1:33" ht="19.5" customHeight="1">
      <c r="A168" s="114"/>
      <c r="B168" s="115"/>
      <c r="C168" s="116"/>
      <c r="D168" s="165"/>
      <c r="E168" s="8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</row>
    <row r="169" spans="1:33" ht="19.5" customHeight="1">
      <c r="A169" s="114"/>
      <c r="B169" s="115"/>
      <c r="C169" s="116"/>
      <c r="D169" s="165"/>
      <c r="E169" s="8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</row>
    <row r="170" spans="1:33" ht="19.5" customHeight="1">
      <c r="A170" s="114"/>
      <c r="B170" s="115"/>
      <c r="C170" s="116"/>
      <c r="D170" s="165"/>
      <c r="E170" s="8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</row>
    <row r="171" spans="1:33" ht="19.5" customHeight="1">
      <c r="A171" s="114"/>
      <c r="B171" s="115"/>
      <c r="C171" s="116"/>
      <c r="D171" s="165"/>
      <c r="E171" s="8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</row>
    <row r="172" spans="1:33" ht="19.5" customHeight="1">
      <c r="A172" s="114"/>
      <c r="B172" s="115"/>
      <c r="C172" s="116"/>
      <c r="D172" s="165"/>
      <c r="E172" s="8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</row>
    <row r="173" spans="1:33" ht="19.5" customHeight="1">
      <c r="A173" s="114"/>
      <c r="B173" s="115"/>
      <c r="C173" s="116"/>
      <c r="D173" s="165"/>
      <c r="E173" s="8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</row>
    <row r="174" spans="1:33" ht="19.5" customHeight="1">
      <c r="A174" s="114"/>
      <c r="B174" s="115"/>
      <c r="C174" s="116"/>
      <c r="D174" s="165"/>
      <c r="E174" s="8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</row>
    <row r="175" spans="1:33" ht="19.5" customHeight="1">
      <c r="A175" s="114"/>
      <c r="B175" s="115"/>
      <c r="C175" s="116"/>
      <c r="D175" s="165"/>
      <c r="E175" s="8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</row>
    <row r="176" spans="1:33" ht="19.5" customHeight="1">
      <c r="A176" s="114"/>
      <c r="B176" s="115"/>
      <c r="C176" s="116"/>
      <c r="D176" s="165"/>
      <c r="E176" s="8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</row>
    <row r="177" spans="1:33" ht="19.5" customHeight="1">
      <c r="A177" s="114"/>
      <c r="B177" s="115"/>
      <c r="C177" s="116"/>
      <c r="D177" s="165"/>
      <c r="E177" s="8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</row>
    <row r="178" spans="1:33" ht="19.5" customHeight="1">
      <c r="A178" s="114"/>
      <c r="B178" s="115"/>
      <c r="C178" s="116"/>
      <c r="D178" s="165"/>
      <c r="E178" s="8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</row>
    <row r="179" spans="1:33" ht="19.5" customHeight="1">
      <c r="A179" s="114"/>
      <c r="B179" s="115"/>
      <c r="C179" s="116"/>
      <c r="D179" s="165"/>
      <c r="E179" s="8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</row>
    <row r="180" spans="1:33" ht="19.5" customHeight="1">
      <c r="A180" s="114"/>
      <c r="B180" s="115"/>
      <c r="C180" s="116"/>
      <c r="D180" s="165"/>
      <c r="E180" s="8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</row>
    <row r="181" spans="1:33" ht="19.5" customHeight="1">
      <c r="A181" s="114"/>
      <c r="B181" s="115"/>
      <c r="C181" s="116"/>
      <c r="D181" s="165"/>
      <c r="E181" s="8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</row>
    <row r="182" spans="1:33" ht="19.5" customHeight="1">
      <c r="A182" s="114"/>
      <c r="B182" s="115"/>
      <c r="C182" s="116"/>
      <c r="D182" s="165"/>
      <c r="E182" s="8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</row>
    <row r="183" spans="1:33" ht="19.5" customHeight="1">
      <c r="A183" s="114"/>
      <c r="B183" s="115"/>
      <c r="C183" s="116"/>
      <c r="D183" s="165"/>
      <c r="E183" s="8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</row>
    <row r="184" spans="1:33" ht="19.5" customHeight="1">
      <c r="A184" s="114"/>
      <c r="B184" s="115"/>
      <c r="C184" s="116"/>
      <c r="D184" s="165"/>
      <c r="E184" s="8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</row>
    <row r="185" spans="1:33" ht="19.5" customHeight="1">
      <c r="A185" s="114"/>
      <c r="B185" s="115"/>
      <c r="C185" s="116"/>
      <c r="D185" s="165"/>
      <c r="E185" s="8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</row>
    <row r="186" spans="1:33" ht="19.5" customHeight="1">
      <c r="A186" s="114"/>
      <c r="B186" s="115"/>
      <c r="C186" s="116"/>
      <c r="D186" s="165"/>
      <c r="E186" s="8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</row>
    <row r="187" spans="1:33" ht="19.5" customHeight="1">
      <c r="A187" s="114"/>
      <c r="B187" s="115"/>
      <c r="C187" s="116"/>
      <c r="D187" s="165"/>
      <c r="E187" s="8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</row>
    <row r="188" spans="1:33" ht="19.5" customHeight="1">
      <c r="A188" s="114"/>
      <c r="B188" s="115"/>
      <c r="C188" s="116"/>
      <c r="D188" s="165"/>
      <c r="E188" s="8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</row>
    <row r="189" spans="1:33" ht="19.5" customHeight="1">
      <c r="A189" s="114"/>
      <c r="B189" s="115"/>
      <c r="C189" s="116"/>
      <c r="D189" s="165"/>
      <c r="E189" s="8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</row>
    <row r="190" spans="1:33" ht="19.5" customHeight="1">
      <c r="A190" s="114"/>
      <c r="B190" s="115"/>
      <c r="C190" s="116"/>
      <c r="D190" s="165"/>
      <c r="E190" s="8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</row>
    <row r="191" spans="1:33" ht="15.75" customHeight="1">
      <c r="A191" s="114"/>
      <c r="B191" s="115"/>
      <c r="C191" s="116"/>
      <c r="D191" s="165"/>
      <c r="E191" s="8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</row>
    <row r="192" spans="1:33" ht="15.75" customHeight="1">
      <c r="A192" s="114"/>
      <c r="B192" s="115"/>
      <c r="C192" s="116"/>
      <c r="D192" s="165"/>
      <c r="E192" s="8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</row>
    <row r="193" spans="1:33" ht="15.75" customHeight="1">
      <c r="A193" s="114"/>
      <c r="B193" s="115"/>
      <c r="C193" s="116"/>
      <c r="D193" s="165"/>
      <c r="E193" s="8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</row>
    <row r="194" spans="1:33" ht="15.75" customHeight="1">
      <c r="A194" s="114"/>
      <c r="B194" s="115"/>
      <c r="C194" s="116"/>
      <c r="D194" s="165"/>
      <c r="E194" s="8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</row>
    <row r="195" spans="1:33" ht="15.75" customHeight="1">
      <c r="A195" s="114"/>
      <c r="B195" s="115"/>
      <c r="C195" s="116"/>
      <c r="D195" s="165"/>
      <c r="E195" s="8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</row>
    <row r="196" spans="1:33" ht="15.75" customHeight="1">
      <c r="A196" s="114"/>
      <c r="B196" s="115"/>
      <c r="C196" s="116"/>
      <c r="D196" s="165"/>
      <c r="E196" s="8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</row>
    <row r="197" spans="1:33" ht="15.75" customHeight="1">
      <c r="A197" s="114"/>
      <c r="B197" s="115"/>
      <c r="C197" s="116"/>
      <c r="D197" s="165"/>
      <c r="E197" s="8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</row>
    <row r="198" spans="1:33" ht="15.75" customHeight="1">
      <c r="A198" s="114"/>
      <c r="B198" s="115"/>
      <c r="C198" s="116"/>
      <c r="D198" s="165"/>
      <c r="E198" s="8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</row>
    <row r="199" spans="1:33" ht="15.75" customHeight="1">
      <c r="A199" s="114"/>
      <c r="B199" s="115"/>
      <c r="C199" s="116"/>
      <c r="D199" s="165"/>
      <c r="E199" s="8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</row>
    <row r="200" spans="1:33" ht="15.75" customHeight="1">
      <c r="A200" s="114"/>
      <c r="B200" s="115"/>
      <c r="C200" s="116"/>
      <c r="D200" s="165"/>
      <c r="E200" s="8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</row>
    <row r="201" spans="1:33" ht="15.75" customHeight="1">
      <c r="A201" s="114"/>
      <c r="B201" s="115"/>
      <c r="C201" s="116"/>
      <c r="D201" s="165"/>
      <c r="E201" s="8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</row>
    <row r="202" spans="1:33" ht="15.75" customHeight="1">
      <c r="A202" s="114"/>
      <c r="B202" s="115"/>
      <c r="C202" s="116"/>
      <c r="D202" s="165"/>
      <c r="E202" s="8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</row>
    <row r="203" spans="1:33" ht="15.75" customHeight="1">
      <c r="A203" s="114"/>
      <c r="B203" s="115"/>
      <c r="C203" s="116"/>
      <c r="D203" s="165"/>
      <c r="E203" s="8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</row>
    <row r="204" spans="1:33" ht="15.75" customHeight="1">
      <c r="A204" s="114"/>
      <c r="B204" s="115"/>
      <c r="C204" s="116"/>
      <c r="D204" s="165"/>
      <c r="E204" s="8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</row>
    <row r="205" spans="1:33" ht="15.75" customHeight="1">
      <c r="A205" s="114"/>
      <c r="B205" s="115"/>
      <c r="C205" s="116"/>
      <c r="D205" s="165"/>
      <c r="E205" s="8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</row>
    <row r="206" spans="1:33" ht="15.75" customHeight="1">
      <c r="A206" s="114"/>
      <c r="B206" s="115"/>
      <c r="C206" s="116"/>
      <c r="D206" s="165"/>
      <c r="E206" s="8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</row>
    <row r="207" spans="1:33" ht="15.75" customHeight="1">
      <c r="A207" s="114"/>
      <c r="B207" s="115"/>
      <c r="C207" s="116"/>
      <c r="D207" s="165"/>
      <c r="E207" s="8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</row>
    <row r="208" spans="1:33" ht="15.75" customHeight="1">
      <c r="A208" s="114"/>
      <c r="B208" s="115"/>
      <c r="C208" s="116"/>
      <c r="D208" s="165"/>
      <c r="E208" s="8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</row>
    <row r="209" spans="1:33" ht="15.75" customHeight="1">
      <c r="A209" s="114"/>
      <c r="B209" s="115"/>
      <c r="C209" s="116"/>
      <c r="D209" s="165"/>
      <c r="E209" s="8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</row>
    <row r="210" spans="1:33" ht="15.75" customHeight="1">
      <c r="A210" s="114"/>
      <c r="B210" s="115"/>
      <c r="C210" s="116"/>
      <c r="D210" s="165"/>
      <c r="E210" s="8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</row>
    <row r="211" spans="1:33" ht="15.75" customHeight="1">
      <c r="A211" s="114"/>
      <c r="B211" s="115"/>
      <c r="C211" s="116"/>
      <c r="D211" s="165"/>
      <c r="E211" s="8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</row>
    <row r="212" spans="1:33" ht="15.75" customHeight="1">
      <c r="A212" s="114"/>
      <c r="B212" s="115"/>
      <c r="C212" s="116"/>
      <c r="D212" s="165"/>
      <c r="E212" s="8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</row>
    <row r="213" spans="1:33" ht="15.75" customHeight="1">
      <c r="A213" s="114"/>
      <c r="B213" s="115"/>
      <c r="C213" s="116"/>
      <c r="D213" s="165"/>
      <c r="E213" s="8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</row>
    <row r="214" spans="1:33" ht="15.75" customHeight="1">
      <c r="A214" s="114"/>
      <c r="B214" s="115"/>
      <c r="C214" s="116"/>
      <c r="D214" s="165"/>
      <c r="E214" s="8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</row>
    <row r="215" spans="1:33" ht="15.75" customHeight="1">
      <c r="A215" s="114"/>
      <c r="B215" s="115"/>
      <c r="C215" s="116"/>
      <c r="D215" s="165"/>
      <c r="E215" s="8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</row>
    <row r="216" spans="1:33" ht="15.75" customHeight="1">
      <c r="A216" s="114"/>
      <c r="B216" s="115"/>
      <c r="C216" s="116"/>
      <c r="D216" s="165"/>
      <c r="E216" s="8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</row>
    <row r="217" spans="1:33" ht="15.75" customHeight="1">
      <c r="A217" s="114"/>
      <c r="B217" s="115"/>
      <c r="C217" s="116"/>
      <c r="D217" s="165"/>
      <c r="E217" s="8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</row>
    <row r="218" spans="1:33" ht="15.75" customHeight="1">
      <c r="A218" s="114"/>
      <c r="B218" s="115"/>
      <c r="C218" s="116"/>
      <c r="D218" s="165"/>
      <c r="E218" s="8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</row>
    <row r="219" spans="1:33" ht="15.75" customHeight="1">
      <c r="A219" s="114"/>
      <c r="B219" s="115"/>
      <c r="C219" s="116"/>
      <c r="D219" s="165"/>
      <c r="E219" s="8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</row>
    <row r="220" spans="1:33" ht="15.75" customHeight="1">
      <c r="A220" s="114"/>
      <c r="B220" s="115"/>
      <c r="C220" s="116"/>
      <c r="D220" s="165"/>
      <c r="E220" s="8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</row>
    <row r="221" spans="1:33" ht="15.75" customHeight="1">
      <c r="A221" s="114"/>
      <c r="B221" s="115"/>
      <c r="C221" s="116"/>
      <c r="D221" s="165"/>
      <c r="E221" s="8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</row>
    <row r="222" spans="1:33" ht="15.75" customHeight="1">
      <c r="A222" s="114"/>
      <c r="B222" s="115"/>
      <c r="C222" s="116"/>
      <c r="D222" s="165"/>
      <c r="E222" s="8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</row>
    <row r="223" spans="1:33" ht="15.75" customHeight="1">
      <c r="A223" s="114"/>
      <c r="B223" s="115"/>
      <c r="C223" s="116"/>
      <c r="D223" s="165"/>
      <c r="E223" s="8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</row>
    <row r="224" spans="1:33" ht="15.75" customHeight="1">
      <c r="A224" s="114"/>
      <c r="B224" s="115"/>
      <c r="C224" s="116"/>
      <c r="D224" s="165"/>
      <c r="E224" s="8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</row>
    <row r="225" spans="1:33" ht="15.75" customHeight="1">
      <c r="A225" s="114"/>
      <c r="B225" s="115"/>
      <c r="C225" s="116"/>
      <c r="D225" s="165"/>
      <c r="E225" s="8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</row>
    <row r="226" spans="1:33" ht="15.75" customHeight="1">
      <c r="A226" s="114"/>
      <c r="B226" s="115"/>
      <c r="C226" s="116"/>
      <c r="D226" s="165"/>
      <c r="E226" s="8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</row>
    <row r="227" spans="1:33" ht="15.75" customHeight="1">
      <c r="A227" s="114"/>
      <c r="B227" s="115"/>
      <c r="C227" s="116"/>
      <c r="D227" s="165"/>
      <c r="E227" s="8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</row>
    <row r="228" spans="1:33" ht="15.75" customHeight="1">
      <c r="A228" s="114"/>
      <c r="B228" s="115"/>
      <c r="C228" s="116"/>
      <c r="D228" s="165"/>
      <c r="E228" s="8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</row>
    <row r="229" spans="1:33" ht="15.75" customHeight="1">
      <c r="A229" s="114"/>
      <c r="B229" s="115"/>
      <c r="C229" s="116"/>
      <c r="D229" s="165"/>
      <c r="E229" s="8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</row>
    <row r="230" spans="1:33" ht="15.75" customHeight="1">
      <c r="A230" s="114"/>
      <c r="B230" s="115"/>
      <c r="C230" s="116"/>
      <c r="D230" s="165"/>
      <c r="E230" s="8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</row>
    <row r="231" spans="1:33" ht="15.75" customHeight="1">
      <c r="A231" s="114"/>
      <c r="B231" s="115"/>
      <c r="C231" s="116"/>
      <c r="D231" s="165"/>
      <c r="E231" s="8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</row>
    <row r="232" spans="1:33" ht="15.75" customHeight="1">
      <c r="A232" s="114"/>
      <c r="B232" s="115"/>
      <c r="C232" s="116"/>
      <c r="D232" s="165"/>
      <c r="E232" s="8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</row>
    <row r="233" spans="1:33" ht="15.75" customHeight="1">
      <c r="A233" s="114"/>
      <c r="B233" s="115"/>
      <c r="C233" s="116"/>
      <c r="D233" s="165"/>
      <c r="E233" s="8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</row>
    <row r="234" spans="1:33" ht="15.75" customHeight="1">
      <c r="A234" s="114"/>
      <c r="B234" s="115"/>
      <c r="C234" s="116"/>
      <c r="D234" s="165"/>
      <c r="E234" s="8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</row>
    <row r="235" spans="1:33" ht="15.75" customHeight="1">
      <c r="A235" s="114"/>
      <c r="B235" s="115"/>
      <c r="C235" s="116"/>
      <c r="D235" s="165"/>
      <c r="E235" s="8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</row>
    <row r="236" spans="1:33" ht="15.75" customHeight="1">
      <c r="A236" s="114"/>
      <c r="B236" s="115"/>
      <c r="C236" s="116"/>
      <c r="D236" s="165"/>
      <c r="E236" s="8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</row>
    <row r="237" spans="1:33" ht="15.75" customHeight="1">
      <c r="A237" s="114"/>
      <c r="B237" s="115"/>
      <c r="C237" s="116"/>
      <c r="D237" s="165"/>
      <c r="E237" s="8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</row>
    <row r="238" spans="1:33" ht="15.75" customHeight="1">
      <c r="A238" s="114"/>
      <c r="B238" s="115"/>
      <c r="C238" s="116"/>
      <c r="D238" s="165"/>
      <c r="E238" s="8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</row>
    <row r="239" spans="1:33" ht="15.75" customHeight="1">
      <c r="A239" s="114"/>
      <c r="B239" s="115"/>
      <c r="C239" s="116"/>
      <c r="D239" s="165"/>
      <c r="E239" s="8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</row>
    <row r="240" spans="1:33" ht="15.75" customHeight="1">
      <c r="A240" s="114"/>
      <c r="B240" s="115"/>
      <c r="C240" s="116"/>
      <c r="D240" s="165"/>
      <c r="E240" s="8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</row>
    <row r="241" spans="1:33" ht="15.75" customHeight="1">
      <c r="A241" s="114"/>
      <c r="B241" s="115"/>
      <c r="C241" s="116"/>
      <c r="D241" s="165"/>
      <c r="E241" s="8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</row>
    <row r="242" spans="1:33" ht="15.75" customHeight="1">
      <c r="A242" s="114"/>
      <c r="B242" s="115"/>
      <c r="C242" s="116"/>
      <c r="D242" s="165"/>
      <c r="E242" s="8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</row>
    <row r="243" spans="1:33" ht="15.75" customHeight="1">
      <c r="A243" s="114"/>
      <c r="B243" s="115"/>
      <c r="C243" s="116"/>
      <c r="D243" s="165"/>
      <c r="E243" s="8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</row>
    <row r="244" spans="1:33" ht="15.75" customHeight="1">
      <c r="A244" s="114"/>
      <c r="B244" s="115"/>
      <c r="C244" s="116"/>
      <c r="D244" s="165"/>
      <c r="E244" s="8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</row>
    <row r="245" spans="1:33" ht="15.75" customHeight="1">
      <c r="A245" s="114"/>
      <c r="B245" s="115"/>
      <c r="C245" s="116"/>
      <c r="D245" s="165"/>
      <c r="E245" s="8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</row>
    <row r="246" spans="1:33" ht="15.75" customHeight="1">
      <c r="A246" s="114"/>
      <c r="B246" s="115"/>
      <c r="C246" s="116"/>
      <c r="D246" s="165"/>
      <c r="E246" s="8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</row>
    <row r="247" spans="1:33" ht="15.75" customHeight="1">
      <c r="A247" s="114"/>
      <c r="B247" s="115"/>
      <c r="C247" s="116"/>
      <c r="D247" s="165"/>
      <c r="E247" s="8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</row>
    <row r="248" spans="1:33" ht="15.75" customHeight="1">
      <c r="A248" s="114"/>
      <c r="B248" s="115"/>
      <c r="C248" s="116"/>
      <c r="D248" s="165"/>
      <c r="E248" s="8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</row>
    <row r="249" spans="1:33" ht="15.75" customHeight="1">
      <c r="A249" s="114"/>
      <c r="B249" s="115"/>
      <c r="C249" s="116"/>
      <c r="D249" s="165"/>
      <c r="E249" s="8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</row>
    <row r="250" spans="1:33" ht="15.75" customHeight="1">
      <c r="A250" s="114"/>
      <c r="B250" s="115"/>
      <c r="C250" s="116"/>
      <c r="D250" s="165"/>
      <c r="E250" s="8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</row>
    <row r="251" spans="1:33" ht="15.75" customHeight="1">
      <c r="A251" s="114"/>
      <c r="B251" s="115"/>
      <c r="C251" s="116"/>
      <c r="D251" s="165"/>
      <c r="E251" s="8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</row>
    <row r="252" spans="1:33" ht="15.75" customHeight="1">
      <c r="A252" s="114"/>
      <c r="B252" s="115"/>
      <c r="C252" s="116"/>
      <c r="D252" s="165"/>
      <c r="E252" s="8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</row>
    <row r="253" spans="1:33" ht="15.75" customHeight="1">
      <c r="A253" s="114"/>
      <c r="B253" s="115"/>
      <c r="C253" s="116"/>
      <c r="D253" s="165"/>
      <c r="E253" s="8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</row>
    <row r="254" spans="1:33" ht="15.75" customHeight="1">
      <c r="A254" s="114"/>
      <c r="B254" s="115"/>
      <c r="C254" s="116"/>
      <c r="D254" s="165"/>
      <c r="E254" s="8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</row>
    <row r="255" spans="1:33" ht="15.75" customHeight="1">
      <c r="A255" s="114"/>
      <c r="B255" s="115"/>
      <c r="C255" s="116"/>
      <c r="D255" s="165"/>
      <c r="E255" s="8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</row>
    <row r="256" spans="1:33" ht="15.75" customHeight="1">
      <c r="A256" s="114"/>
      <c r="B256" s="115"/>
      <c r="C256" s="116"/>
      <c r="D256" s="165"/>
      <c r="E256" s="8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</row>
    <row r="257" spans="1:33" ht="15.75" customHeight="1">
      <c r="A257" s="114"/>
      <c r="B257" s="115"/>
      <c r="C257" s="116"/>
      <c r="D257" s="165"/>
      <c r="E257" s="8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</row>
    <row r="258" spans="1:33" ht="15.75" customHeight="1">
      <c r="A258" s="114"/>
      <c r="B258" s="115"/>
      <c r="C258" s="116"/>
      <c r="D258" s="165"/>
      <c r="E258" s="8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</row>
    <row r="259" spans="1:33" ht="15.75" customHeight="1">
      <c r="A259" s="114"/>
      <c r="B259" s="115"/>
      <c r="C259" s="116"/>
      <c r="D259" s="165"/>
      <c r="E259" s="8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</row>
    <row r="260" spans="1:33" ht="15.75" customHeight="1">
      <c r="A260" s="114"/>
      <c r="B260" s="115"/>
      <c r="C260" s="116"/>
      <c r="D260" s="165"/>
      <c r="E260" s="8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</row>
    <row r="261" spans="1:33" ht="15.75" customHeight="1">
      <c r="A261" s="114"/>
      <c r="B261" s="115"/>
      <c r="C261" s="116"/>
      <c r="D261" s="165"/>
      <c r="E261" s="8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</row>
    <row r="262" spans="1:33" ht="15.75" customHeight="1">
      <c r="A262" s="114"/>
      <c r="B262" s="115"/>
      <c r="C262" s="116"/>
      <c r="D262" s="165"/>
      <c r="E262" s="8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</row>
    <row r="263" spans="1:33" ht="15.75" customHeight="1">
      <c r="A263" s="114"/>
      <c r="B263" s="115"/>
      <c r="C263" s="116"/>
      <c r="D263" s="165"/>
      <c r="E263" s="8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</row>
    <row r="264" spans="1:33" ht="15.75" customHeight="1">
      <c r="A264" s="114"/>
      <c r="B264" s="115"/>
      <c r="C264" s="116"/>
      <c r="D264" s="165"/>
      <c r="E264" s="8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</row>
    <row r="265" spans="1:33" ht="15.75" customHeight="1">
      <c r="A265" s="114"/>
      <c r="B265" s="115"/>
      <c r="C265" s="116"/>
      <c r="D265" s="165"/>
      <c r="E265" s="8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</row>
    <row r="266" spans="1:33" ht="15.75" customHeight="1">
      <c r="A266" s="114"/>
      <c r="B266" s="115"/>
      <c r="C266" s="116"/>
      <c r="D266" s="165"/>
      <c r="E266" s="8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</row>
    <row r="267" spans="1:33" ht="15.75" customHeight="1">
      <c r="A267" s="114"/>
      <c r="B267" s="115"/>
      <c r="C267" s="116"/>
      <c r="D267" s="165"/>
      <c r="E267" s="8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</row>
    <row r="268" spans="1:33" ht="15.75" customHeight="1">
      <c r="A268" s="114"/>
      <c r="B268" s="115"/>
      <c r="C268" s="116"/>
      <c r="D268" s="165"/>
      <c r="E268" s="8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</row>
    <row r="269" spans="1:33" ht="15.75" customHeight="1">
      <c r="A269" s="114"/>
      <c r="B269" s="115"/>
      <c r="C269" s="116"/>
      <c r="D269" s="165"/>
      <c r="E269" s="8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</row>
    <row r="270" spans="1:33" ht="15.75" customHeight="1">
      <c r="A270" s="114"/>
      <c r="B270" s="115"/>
      <c r="C270" s="116"/>
      <c r="D270" s="165"/>
      <c r="E270" s="8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</row>
    <row r="271" spans="1:33" ht="15.75" customHeight="1">
      <c r="A271" s="114"/>
      <c r="B271" s="115"/>
      <c r="C271" s="116"/>
      <c r="D271" s="165"/>
      <c r="E271" s="8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</row>
    <row r="272" spans="1:33" ht="15.75" customHeight="1">
      <c r="A272" s="114"/>
      <c r="B272" s="115"/>
      <c r="C272" s="116"/>
      <c r="D272" s="165"/>
      <c r="E272" s="8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</row>
    <row r="273" spans="1:33" ht="15.75" customHeight="1">
      <c r="A273" s="114"/>
      <c r="B273" s="115"/>
      <c r="C273" s="116"/>
      <c r="D273" s="165"/>
      <c r="E273" s="8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</row>
    <row r="274" spans="1:33" ht="15.75" customHeight="1">
      <c r="A274" s="114"/>
      <c r="B274" s="115"/>
      <c r="C274" s="116"/>
      <c r="D274" s="165"/>
      <c r="E274" s="8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</row>
    <row r="275" spans="1:33" ht="15.75" customHeight="1">
      <c r="A275" s="114"/>
      <c r="B275" s="115"/>
      <c r="C275" s="116"/>
      <c r="D275" s="165"/>
      <c r="E275" s="8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</row>
    <row r="276" spans="1:33" ht="15.75" customHeight="1">
      <c r="A276" s="114"/>
      <c r="B276" s="115"/>
      <c r="C276" s="116"/>
      <c r="D276" s="165"/>
      <c r="E276" s="8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</row>
    <row r="277" spans="1:33" ht="15.75" customHeight="1">
      <c r="A277" s="114"/>
      <c r="B277" s="115"/>
      <c r="C277" s="116"/>
      <c r="D277" s="165"/>
      <c r="E277" s="8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</row>
    <row r="278" spans="1:33" ht="15.75" customHeight="1">
      <c r="A278" s="114"/>
      <c r="B278" s="115"/>
      <c r="C278" s="116"/>
      <c r="D278" s="165"/>
      <c r="E278" s="8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</row>
    <row r="279" spans="1:33" ht="15.75" customHeight="1">
      <c r="A279" s="114"/>
      <c r="B279" s="115"/>
      <c r="C279" s="116"/>
      <c r="D279" s="165"/>
      <c r="E279" s="8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</row>
    <row r="280" spans="1:33" ht="15.75" customHeight="1">
      <c r="A280" s="114"/>
      <c r="B280" s="115"/>
      <c r="C280" s="116"/>
      <c r="D280" s="165"/>
      <c r="E280" s="8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</row>
    <row r="281" spans="1:33" ht="15.75" customHeight="1">
      <c r="A281" s="114"/>
      <c r="B281" s="115"/>
      <c r="C281" s="116"/>
      <c r="D281" s="165"/>
      <c r="E281" s="8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</row>
    <row r="282" spans="1:33" ht="15.75" customHeight="1">
      <c r="A282" s="114"/>
      <c r="B282" s="115"/>
      <c r="C282" s="116"/>
      <c r="D282" s="165"/>
      <c r="E282" s="8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</row>
    <row r="283" spans="1:33" ht="15.75" customHeight="1">
      <c r="A283" s="114"/>
      <c r="B283" s="115"/>
      <c r="C283" s="116"/>
      <c r="D283" s="165"/>
      <c r="E283" s="8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</row>
    <row r="284" spans="1:33" ht="15.75" customHeight="1">
      <c r="A284" s="114"/>
      <c r="B284" s="115"/>
      <c r="C284" s="116"/>
      <c r="D284" s="165"/>
      <c r="E284" s="8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</row>
    <row r="285" spans="1:33" ht="15.75" customHeight="1">
      <c r="A285" s="114"/>
      <c r="B285" s="115"/>
      <c r="C285" s="116"/>
      <c r="D285" s="165"/>
      <c r="E285" s="8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</row>
    <row r="286" spans="1:33" ht="15.75" customHeight="1">
      <c r="A286" s="114"/>
      <c r="B286" s="115"/>
      <c r="C286" s="116"/>
      <c r="D286" s="165"/>
      <c r="E286" s="8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</row>
    <row r="287" spans="1:33" ht="15.75" customHeight="1">
      <c r="A287" s="114"/>
      <c r="B287" s="115"/>
      <c r="C287" s="116"/>
      <c r="D287" s="165"/>
      <c r="E287" s="8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</row>
    <row r="288" spans="1:33" ht="15.75" customHeight="1">
      <c r="A288" s="114"/>
      <c r="B288" s="115"/>
      <c r="C288" s="116"/>
      <c r="D288" s="165"/>
      <c r="E288" s="8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</row>
    <row r="289" spans="1:33" ht="15.75" customHeight="1">
      <c r="A289" s="114"/>
      <c r="B289" s="115"/>
      <c r="C289" s="116"/>
      <c r="D289" s="165"/>
      <c r="E289" s="8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</row>
    <row r="290" spans="1:33" ht="15.75" customHeight="1">
      <c r="A290" s="114"/>
      <c r="B290" s="115"/>
      <c r="C290" s="116"/>
      <c r="D290" s="165"/>
      <c r="E290" s="8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</row>
    <row r="291" spans="1:33" ht="15.75" customHeight="1">
      <c r="A291" s="114"/>
      <c r="B291" s="115"/>
      <c r="C291" s="116"/>
      <c r="D291" s="165"/>
      <c r="E291" s="8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</row>
    <row r="292" spans="1:33" ht="15.75" customHeight="1">
      <c r="A292" s="114"/>
      <c r="B292" s="115"/>
      <c r="C292" s="116"/>
      <c r="D292" s="165"/>
      <c r="E292" s="8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</row>
    <row r="293" spans="1:33" ht="15.75" customHeight="1">
      <c r="A293" s="114"/>
      <c r="B293" s="115"/>
      <c r="C293" s="116"/>
      <c r="D293" s="165"/>
      <c r="E293" s="8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</row>
    <row r="294" spans="1:33" ht="15.75" customHeight="1">
      <c r="A294" s="114"/>
      <c r="B294" s="115"/>
      <c r="C294" s="116"/>
      <c r="D294" s="165"/>
      <c r="E294" s="8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</row>
    <row r="295" spans="1:33" ht="15.75" customHeight="1">
      <c r="A295" s="114"/>
      <c r="B295" s="115"/>
      <c r="C295" s="116"/>
      <c r="D295" s="165"/>
      <c r="E295" s="8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</row>
    <row r="296" spans="1:33" ht="15.75" customHeight="1">
      <c r="A296" s="114"/>
      <c r="B296" s="115"/>
      <c r="C296" s="116"/>
      <c r="D296" s="165"/>
      <c r="E296" s="8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</row>
    <row r="297" spans="1:33" ht="15.75" customHeight="1">
      <c r="A297" s="114"/>
      <c r="B297" s="115"/>
      <c r="C297" s="116"/>
      <c r="D297" s="165"/>
      <c r="E297" s="8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</row>
    <row r="298" spans="1:33" ht="15.75" customHeight="1">
      <c r="A298" s="114"/>
      <c r="B298" s="115"/>
      <c r="C298" s="116"/>
      <c r="D298" s="165"/>
      <c r="E298" s="8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</row>
    <row r="299" spans="1:33" ht="15.75" customHeight="1">
      <c r="A299" s="114"/>
      <c r="B299" s="115"/>
      <c r="C299" s="116"/>
      <c r="D299" s="165"/>
      <c r="E299" s="8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</row>
    <row r="300" spans="1:33" ht="15.75" customHeight="1">
      <c r="A300" s="114"/>
      <c r="B300" s="115"/>
      <c r="C300" s="116"/>
      <c r="D300" s="165"/>
      <c r="E300" s="8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</row>
    <row r="301" spans="1:33" ht="15.75" customHeight="1">
      <c r="A301" s="114"/>
      <c r="B301" s="115"/>
      <c r="C301" s="116"/>
      <c r="D301" s="165"/>
      <c r="E301" s="8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</row>
    <row r="302" spans="1:33" ht="15.75" customHeight="1">
      <c r="A302" s="114"/>
      <c r="B302" s="115"/>
      <c r="C302" s="116"/>
      <c r="D302" s="165"/>
      <c r="E302" s="8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</row>
    <row r="303" spans="1:33" ht="15.75" customHeight="1">
      <c r="A303" s="114"/>
      <c r="B303" s="115"/>
      <c r="C303" s="116"/>
      <c r="D303" s="165"/>
      <c r="E303" s="8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</row>
    <row r="304" spans="1:33" ht="15.75" customHeight="1">
      <c r="A304" s="114"/>
      <c r="B304" s="115"/>
      <c r="C304" s="116"/>
      <c r="D304" s="165"/>
      <c r="E304" s="8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</row>
    <row r="305" spans="1:33" ht="15.75" customHeight="1">
      <c r="A305" s="114"/>
      <c r="B305" s="115"/>
      <c r="C305" s="116"/>
      <c r="D305" s="165"/>
      <c r="E305" s="8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</row>
    <row r="306" spans="1:33" ht="15.75" customHeight="1">
      <c r="A306" s="114"/>
      <c r="B306" s="115"/>
      <c r="C306" s="116"/>
      <c r="D306" s="165"/>
      <c r="E306" s="8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</row>
    <row r="307" spans="1:33" ht="15.75" customHeight="1">
      <c r="A307" s="114"/>
      <c r="B307" s="115"/>
      <c r="C307" s="116"/>
      <c r="D307" s="165"/>
      <c r="E307" s="8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</row>
    <row r="308" spans="1:33" ht="15.75" customHeight="1">
      <c r="A308" s="114"/>
      <c r="B308" s="115"/>
      <c r="C308" s="116"/>
      <c r="D308" s="165"/>
      <c r="E308" s="8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</row>
    <row r="309" spans="1:33" ht="15.75" customHeight="1">
      <c r="A309" s="114"/>
      <c r="B309" s="115"/>
      <c r="C309" s="116"/>
      <c r="D309" s="165"/>
      <c r="E309" s="8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</row>
    <row r="310" spans="1:33" ht="15.75" customHeight="1">
      <c r="A310" s="114"/>
      <c r="B310" s="115"/>
      <c r="C310" s="116"/>
      <c r="D310" s="165"/>
      <c r="E310" s="8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</row>
    <row r="311" spans="1:33" ht="15.75" customHeight="1">
      <c r="A311" s="114"/>
      <c r="B311" s="115"/>
      <c r="C311" s="116"/>
      <c r="D311" s="165"/>
      <c r="E311" s="8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</row>
    <row r="312" spans="1:33" ht="15.75" customHeight="1">
      <c r="A312" s="114"/>
      <c r="B312" s="115"/>
      <c r="C312" s="116"/>
      <c r="D312" s="165"/>
      <c r="E312" s="8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</row>
    <row r="313" spans="1:33" ht="15.75" customHeight="1">
      <c r="A313" s="114"/>
      <c r="B313" s="115"/>
      <c r="C313" s="116"/>
      <c r="D313" s="165"/>
      <c r="E313" s="8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</row>
    <row r="314" spans="1:33" ht="15.75" customHeight="1">
      <c r="A314" s="114"/>
      <c r="B314" s="115"/>
      <c r="C314" s="116"/>
      <c r="D314" s="165"/>
      <c r="E314" s="8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</row>
    <row r="315" spans="1:33" ht="15.75" customHeight="1">
      <c r="A315" s="114"/>
      <c r="B315" s="115"/>
      <c r="C315" s="116"/>
      <c r="D315" s="165"/>
      <c r="E315" s="8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</row>
    <row r="316" spans="1:33" ht="15.75" customHeight="1">
      <c r="A316" s="114"/>
      <c r="B316" s="115"/>
      <c r="C316" s="116"/>
      <c r="D316" s="165"/>
      <c r="E316" s="8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</row>
    <row r="317" spans="1:33" ht="15.75" customHeight="1">
      <c r="A317" s="114"/>
      <c r="B317" s="115"/>
      <c r="C317" s="116"/>
      <c r="D317" s="165"/>
      <c r="E317" s="8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</row>
    <row r="318" spans="1:33" ht="15.75" customHeight="1">
      <c r="A318" s="114"/>
      <c r="B318" s="115"/>
      <c r="C318" s="116"/>
      <c r="D318" s="165"/>
      <c r="E318" s="8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</row>
    <row r="319" spans="1:33" ht="15.75" customHeight="1">
      <c r="A319" s="114"/>
      <c r="B319" s="115"/>
      <c r="C319" s="116"/>
      <c r="D319" s="165"/>
      <c r="E319" s="8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</row>
    <row r="320" spans="1:33" ht="15.75" customHeight="1">
      <c r="A320" s="114"/>
      <c r="B320" s="115"/>
      <c r="C320" s="116"/>
      <c r="D320" s="165"/>
      <c r="E320" s="8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</row>
    <row r="321" spans="1:33" ht="15.75" customHeight="1">
      <c r="A321" s="114"/>
      <c r="B321" s="115"/>
      <c r="C321" s="116"/>
      <c r="D321" s="165"/>
      <c r="E321" s="8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</row>
    <row r="322" spans="1:33" ht="15.75" customHeight="1">
      <c r="A322" s="114"/>
      <c r="B322" s="115"/>
      <c r="C322" s="116"/>
      <c r="D322" s="165"/>
      <c r="E322" s="8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</row>
    <row r="323" spans="1:33" ht="15.75" customHeight="1">
      <c r="A323" s="114"/>
      <c r="B323" s="115"/>
      <c r="C323" s="116"/>
      <c r="D323" s="165"/>
      <c r="E323" s="8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</row>
    <row r="324" spans="1:33" ht="15.75" customHeight="1">
      <c r="A324" s="114"/>
      <c r="B324" s="115"/>
      <c r="C324" s="116"/>
      <c r="D324" s="165"/>
      <c r="E324" s="8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</row>
    <row r="325" spans="1:33" ht="15.75" customHeight="1">
      <c r="A325" s="114"/>
      <c r="B325" s="115"/>
      <c r="C325" s="116"/>
      <c r="D325" s="165"/>
      <c r="E325" s="8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</row>
    <row r="326" spans="1:33" ht="15.75" customHeight="1">
      <c r="A326" s="114"/>
      <c r="B326" s="115"/>
      <c r="C326" s="116"/>
      <c r="D326" s="165"/>
      <c r="E326" s="8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</row>
    <row r="327" spans="1:33" ht="15.75" customHeight="1">
      <c r="A327" s="114"/>
      <c r="B327" s="115"/>
      <c r="C327" s="116"/>
      <c r="D327" s="165"/>
      <c r="E327" s="8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</row>
    <row r="328" spans="1:33" ht="15.75" customHeight="1">
      <c r="A328" s="114"/>
      <c r="B328" s="115"/>
      <c r="C328" s="116"/>
      <c r="D328" s="165"/>
      <c r="E328" s="8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</row>
    <row r="329" spans="1:33" ht="15.75" customHeight="1">
      <c r="A329" s="114"/>
      <c r="B329" s="115"/>
      <c r="C329" s="116"/>
      <c r="D329" s="165"/>
      <c r="E329" s="8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</row>
    <row r="330" spans="1:33" ht="15.75" customHeight="1">
      <c r="A330" s="114"/>
      <c r="B330" s="115"/>
      <c r="C330" s="116"/>
      <c r="D330" s="165"/>
      <c r="E330" s="8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</row>
    <row r="331" spans="1:33" ht="15.75" customHeight="1">
      <c r="A331" s="114"/>
      <c r="B331" s="115"/>
      <c r="C331" s="116"/>
      <c r="D331" s="165"/>
      <c r="E331" s="8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</row>
    <row r="332" spans="1:33" ht="15.75" customHeight="1">
      <c r="A332" s="114"/>
      <c r="B332" s="115"/>
      <c r="C332" s="116"/>
      <c r="D332" s="165"/>
      <c r="E332" s="8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</row>
    <row r="333" spans="1:33" ht="15.75" customHeight="1">
      <c r="A333" s="114"/>
      <c r="B333" s="115"/>
      <c r="C333" s="116"/>
      <c r="D333" s="165"/>
      <c r="E333" s="8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</row>
    <row r="334" spans="1:33" ht="15.75" customHeight="1">
      <c r="A334" s="114"/>
      <c r="B334" s="115"/>
      <c r="C334" s="116"/>
      <c r="D334" s="165"/>
      <c r="E334" s="8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</row>
    <row r="335" spans="1:33" ht="15.75" customHeight="1">
      <c r="A335" s="114"/>
      <c r="B335" s="115"/>
      <c r="C335" s="116"/>
      <c r="D335" s="165"/>
      <c r="E335" s="8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</row>
    <row r="336" spans="1:33" ht="15.75" customHeight="1">
      <c r="A336" s="114"/>
      <c r="B336" s="115"/>
      <c r="C336" s="116"/>
      <c r="D336" s="165"/>
      <c r="E336" s="8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</row>
    <row r="337" spans="1:33" ht="15.75" customHeight="1">
      <c r="A337" s="114"/>
      <c r="B337" s="115"/>
      <c r="C337" s="116"/>
      <c r="D337" s="165"/>
      <c r="E337" s="8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</row>
    <row r="338" spans="1:33" ht="15.75" customHeight="1">
      <c r="A338" s="114"/>
      <c r="B338" s="115"/>
      <c r="C338" s="116"/>
      <c r="D338" s="165"/>
      <c r="E338" s="8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</row>
    <row r="339" spans="1:33" ht="15.75" customHeight="1">
      <c r="A339" s="114"/>
      <c r="B339" s="115"/>
      <c r="C339" s="116"/>
      <c r="D339" s="165"/>
      <c r="E339" s="8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</row>
    <row r="340" spans="1:33" ht="15.75" customHeight="1">
      <c r="A340" s="114"/>
      <c r="B340" s="115"/>
      <c r="C340" s="116"/>
      <c r="D340" s="165"/>
      <c r="E340" s="8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</row>
    <row r="341" spans="1:33" ht="15.75" customHeight="1">
      <c r="A341" s="114"/>
      <c r="B341" s="115"/>
      <c r="C341" s="116"/>
      <c r="D341" s="165"/>
      <c r="E341" s="8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</row>
    <row r="342" spans="1:33" ht="15.75" customHeight="1">
      <c r="A342" s="114"/>
      <c r="B342" s="115"/>
      <c r="C342" s="116"/>
      <c r="D342" s="165"/>
      <c r="E342" s="8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</row>
    <row r="343" spans="1:33" ht="15.75" customHeight="1">
      <c r="A343" s="114"/>
      <c r="B343" s="115"/>
      <c r="C343" s="116"/>
      <c r="D343" s="165"/>
      <c r="E343" s="8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</row>
    <row r="344" spans="1:33" ht="15.75" customHeight="1">
      <c r="A344" s="114"/>
      <c r="B344" s="115"/>
      <c r="C344" s="116"/>
      <c r="D344" s="165"/>
      <c r="E344" s="8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</row>
    <row r="345" spans="1:33" ht="15.75" customHeight="1">
      <c r="A345" s="114"/>
      <c r="B345" s="115"/>
      <c r="C345" s="116"/>
      <c r="D345" s="165"/>
      <c r="E345" s="8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</row>
    <row r="346" spans="1:33" ht="15.75" customHeight="1">
      <c r="A346" s="114"/>
      <c r="B346" s="115"/>
      <c r="C346" s="116"/>
      <c r="D346" s="165"/>
      <c r="E346" s="8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</row>
    <row r="347" spans="1:33" ht="15.75" customHeight="1">
      <c r="A347" s="114"/>
      <c r="B347" s="115"/>
      <c r="C347" s="116"/>
      <c r="D347" s="165"/>
      <c r="E347" s="8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</row>
    <row r="348" spans="1:33" ht="15.75" customHeight="1">
      <c r="A348" s="114"/>
      <c r="B348" s="115"/>
      <c r="C348" s="116"/>
      <c r="D348" s="165"/>
      <c r="E348" s="8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</row>
    <row r="349" spans="1:33" ht="15.75" customHeight="1">
      <c r="A349" s="114"/>
      <c r="B349" s="115"/>
      <c r="C349" s="116"/>
      <c r="D349" s="165"/>
      <c r="E349" s="8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</row>
    <row r="350" spans="1:33" ht="15.75" customHeight="1">
      <c r="A350" s="114"/>
      <c r="B350" s="115"/>
      <c r="C350" s="116"/>
      <c r="D350" s="165"/>
      <c r="E350" s="8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</row>
    <row r="351" spans="1:33" ht="15.75" customHeight="1">
      <c r="A351" s="114"/>
      <c r="B351" s="115"/>
      <c r="C351" s="116"/>
      <c r="D351" s="165"/>
      <c r="E351" s="8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</row>
    <row r="352" spans="1:33" ht="15.75" customHeight="1">
      <c r="A352" s="114"/>
      <c r="B352" s="115"/>
      <c r="C352" s="116"/>
      <c r="D352" s="165"/>
      <c r="E352" s="8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</row>
    <row r="353" spans="1:33" ht="15.75" customHeight="1">
      <c r="A353" s="114"/>
      <c r="B353" s="115"/>
      <c r="C353" s="116"/>
      <c r="D353" s="165"/>
      <c r="E353" s="8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</row>
    <row r="354" spans="1:33" ht="15.75" customHeight="1">
      <c r="A354" s="114"/>
      <c r="B354" s="115"/>
      <c r="C354" s="116"/>
      <c r="D354" s="165"/>
      <c r="E354" s="8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</row>
    <row r="355" spans="1:33" ht="15.75" customHeight="1">
      <c r="A355" s="114"/>
      <c r="B355" s="115"/>
      <c r="C355" s="116"/>
      <c r="D355" s="165"/>
      <c r="E355" s="8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</row>
    <row r="356" spans="1:33" ht="15.75" customHeight="1">
      <c r="A356" s="114"/>
      <c r="B356" s="115"/>
      <c r="C356" s="116"/>
      <c r="D356" s="165"/>
      <c r="E356" s="8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</row>
    <row r="357" spans="1:33" ht="15.75" customHeight="1">
      <c r="A357" s="114"/>
      <c r="B357" s="115"/>
      <c r="C357" s="116"/>
      <c r="D357" s="165"/>
      <c r="E357" s="8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</row>
    <row r="358" spans="1:33" ht="15.75" customHeight="1">
      <c r="A358" s="114"/>
      <c r="B358" s="115"/>
      <c r="C358" s="116"/>
      <c r="D358" s="165"/>
      <c r="E358" s="8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</row>
    <row r="359" spans="1:33" ht="15.75" customHeight="1">
      <c r="A359" s="114"/>
      <c r="B359" s="115"/>
      <c r="C359" s="116"/>
      <c r="D359" s="165"/>
      <c r="E359" s="8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</row>
    <row r="360" spans="1:33" ht="15.75" customHeight="1">
      <c r="A360" s="114"/>
      <c r="B360" s="115"/>
      <c r="C360" s="116"/>
      <c r="D360" s="165"/>
      <c r="E360" s="8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</row>
    <row r="361" spans="1:33" ht="15.75" customHeight="1">
      <c r="A361" s="114"/>
      <c r="B361" s="115"/>
      <c r="C361" s="116"/>
      <c r="D361" s="165"/>
      <c r="E361" s="8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</row>
    <row r="362" spans="1:33" ht="15.75" customHeight="1">
      <c r="A362" s="114"/>
      <c r="B362" s="115"/>
      <c r="C362" s="116"/>
      <c r="D362" s="165"/>
      <c r="E362" s="8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</row>
    <row r="363" spans="1:33" ht="15.75" customHeight="1">
      <c r="A363" s="114"/>
      <c r="B363" s="115"/>
      <c r="C363" s="116"/>
      <c r="D363" s="165"/>
      <c r="E363" s="8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</row>
    <row r="364" spans="1:33" ht="15.75" customHeight="1">
      <c r="A364" s="114"/>
      <c r="B364" s="115"/>
      <c r="C364" s="116"/>
      <c r="D364" s="165"/>
      <c r="E364" s="8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</row>
    <row r="365" spans="1:33" ht="15.75" customHeight="1">
      <c r="A365" s="114"/>
      <c r="B365" s="115"/>
      <c r="C365" s="116"/>
      <c r="D365" s="165"/>
      <c r="E365" s="8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</row>
    <row r="366" spans="1:33" ht="15.75" customHeight="1">
      <c r="A366" s="114"/>
      <c r="B366" s="115"/>
      <c r="C366" s="116"/>
      <c r="D366" s="165"/>
      <c r="E366" s="8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</row>
    <row r="367" spans="1:33" ht="15.75" customHeight="1">
      <c r="A367" s="114"/>
      <c r="B367" s="115"/>
      <c r="C367" s="116"/>
      <c r="D367" s="165"/>
      <c r="E367" s="8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</row>
    <row r="368" spans="1:33" ht="15.75" customHeight="1">
      <c r="A368" s="114"/>
      <c r="B368" s="115"/>
      <c r="C368" s="116"/>
      <c r="D368" s="165"/>
      <c r="E368" s="8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</row>
    <row r="369" spans="1:33" ht="15.75" customHeight="1">
      <c r="A369" s="114"/>
      <c r="B369" s="115"/>
      <c r="C369" s="116"/>
      <c r="D369" s="165"/>
      <c r="E369" s="8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</row>
    <row r="370" spans="1:33" ht="15.75" customHeight="1">
      <c r="A370" s="114"/>
      <c r="B370" s="115"/>
      <c r="C370" s="116"/>
      <c r="D370" s="165"/>
      <c r="E370" s="8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</row>
    <row r="371" spans="1:33" ht="15.75" customHeight="1">
      <c r="A371" s="114"/>
      <c r="B371" s="115"/>
      <c r="C371" s="116"/>
      <c r="D371" s="165"/>
      <c r="E371" s="8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</row>
    <row r="372" spans="1:33" ht="15.75" customHeight="1">
      <c r="A372" s="114"/>
      <c r="B372" s="115"/>
      <c r="C372" s="116"/>
      <c r="D372" s="165"/>
      <c r="E372" s="8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</row>
    <row r="373" spans="1:33" ht="15.75" customHeight="1">
      <c r="A373" s="114"/>
      <c r="B373" s="115"/>
      <c r="C373" s="116"/>
      <c r="D373" s="165"/>
      <c r="E373" s="8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</row>
    <row r="374" spans="1:33" ht="15.75" customHeight="1">
      <c r="A374" s="114"/>
      <c r="B374" s="115"/>
      <c r="C374" s="116"/>
      <c r="D374" s="165"/>
      <c r="E374" s="8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</row>
    <row r="375" spans="1:33" ht="15.75" customHeight="1">
      <c r="A375" s="114"/>
      <c r="B375" s="115"/>
      <c r="C375" s="116"/>
      <c r="D375" s="165"/>
      <c r="E375" s="8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</row>
    <row r="376" spans="1:33" ht="15.75" customHeight="1">
      <c r="A376" s="114"/>
      <c r="B376" s="115"/>
      <c r="C376" s="116"/>
      <c r="D376" s="165"/>
      <c r="E376" s="8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</row>
    <row r="377" spans="1:33" ht="15.75" customHeight="1">
      <c r="A377" s="114"/>
      <c r="B377" s="115"/>
      <c r="C377" s="116"/>
      <c r="D377" s="165"/>
      <c r="E377" s="8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</row>
    <row r="378" spans="1:33" ht="15.75" customHeight="1">
      <c r="A378" s="114"/>
      <c r="B378" s="115"/>
      <c r="C378" s="116"/>
      <c r="D378" s="165"/>
      <c r="E378" s="8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</row>
    <row r="379" spans="1:33" ht="15.75" customHeight="1">
      <c r="A379" s="114"/>
      <c r="B379" s="115"/>
      <c r="C379" s="116"/>
      <c r="D379" s="165"/>
      <c r="E379" s="8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</row>
    <row r="380" spans="1:33" ht="15.75" customHeight="1">
      <c r="A380" s="114"/>
      <c r="B380" s="115"/>
      <c r="C380" s="116"/>
      <c r="D380" s="165"/>
      <c r="E380" s="8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</row>
    <row r="381" spans="1:33" ht="15.75" customHeight="1">
      <c r="A381" s="114"/>
      <c r="B381" s="115"/>
      <c r="C381" s="116"/>
      <c r="D381" s="165"/>
      <c r="E381" s="8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</row>
    <row r="382" spans="1:33" ht="15.75" customHeight="1">
      <c r="A382" s="114"/>
      <c r="B382" s="115"/>
      <c r="C382" s="116"/>
      <c r="D382" s="165"/>
      <c r="E382" s="8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</row>
    <row r="383" spans="1:33" ht="15.75" customHeight="1">
      <c r="A383" s="114"/>
      <c r="B383" s="115"/>
      <c r="C383" s="116"/>
      <c r="D383" s="165"/>
      <c r="E383" s="8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</row>
    <row r="384" spans="1:33" ht="15.75" customHeight="1">
      <c r="A384" s="114"/>
      <c r="B384" s="115"/>
      <c r="C384" s="116"/>
      <c r="D384" s="165"/>
      <c r="E384" s="8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</row>
    <row r="385" spans="1:33" ht="15.75" customHeight="1">
      <c r="A385" s="114"/>
      <c r="B385" s="115"/>
      <c r="C385" s="116"/>
      <c r="D385" s="165"/>
      <c r="E385" s="8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</row>
    <row r="386" spans="1:33" ht="15.75" customHeight="1">
      <c r="A386" s="114"/>
      <c r="B386" s="115"/>
      <c r="C386" s="116"/>
      <c r="D386" s="165"/>
      <c r="E386" s="8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</row>
    <row r="387" spans="1:33" ht="15.75" customHeight="1">
      <c r="A387" s="114"/>
      <c r="B387" s="115"/>
      <c r="C387" s="116"/>
      <c r="D387" s="165"/>
      <c r="E387" s="8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</row>
    <row r="388" spans="1:33" ht="15.75" customHeight="1">
      <c r="A388" s="114"/>
      <c r="B388" s="115"/>
      <c r="C388" s="116"/>
      <c r="D388" s="165"/>
      <c r="E388" s="8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</row>
    <row r="389" spans="1:33" ht="15.75" customHeight="1">
      <c r="A389" s="114"/>
      <c r="B389" s="115"/>
      <c r="C389" s="116"/>
      <c r="D389" s="165"/>
      <c r="E389" s="8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</row>
    <row r="390" spans="1:33" ht="15.75" customHeight="1">
      <c r="A390" s="114"/>
      <c r="B390" s="115"/>
      <c r="C390" s="116"/>
      <c r="D390" s="165"/>
      <c r="E390" s="8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</row>
    <row r="391" spans="1:33" ht="15.75" customHeight="1">
      <c r="A391" s="114"/>
      <c r="B391" s="115"/>
      <c r="C391" s="116"/>
      <c r="D391" s="165"/>
      <c r="E391" s="8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</row>
    <row r="392" spans="1:33" ht="15.75" customHeight="1">
      <c r="A392" s="114"/>
      <c r="B392" s="115"/>
      <c r="C392" s="116"/>
      <c r="D392" s="165"/>
      <c r="E392" s="8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</row>
    <row r="393" spans="1:33" ht="15.75" customHeight="1">
      <c r="A393" s="114"/>
      <c r="B393" s="115"/>
      <c r="C393" s="116"/>
      <c r="D393" s="165"/>
      <c r="E393" s="8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</row>
    <row r="394" spans="1:33" ht="15.75" customHeight="1">
      <c r="A394" s="114"/>
      <c r="B394" s="115"/>
      <c r="C394" s="116"/>
      <c r="D394" s="165"/>
      <c r="E394" s="8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</row>
    <row r="395" spans="1:33" ht="15.75" customHeight="1">
      <c r="A395" s="114"/>
      <c r="B395" s="115"/>
      <c r="C395" s="116"/>
      <c r="D395" s="165"/>
      <c r="E395" s="8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</row>
    <row r="396" spans="1:33" ht="15.75" customHeight="1">
      <c r="A396" s="114"/>
      <c r="B396" s="115"/>
      <c r="C396" s="116"/>
      <c r="D396" s="165"/>
      <c r="E396" s="8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</row>
    <row r="397" spans="1:33" ht="15.75" customHeight="1">
      <c r="A397" s="114"/>
      <c r="B397" s="115"/>
      <c r="C397" s="116"/>
      <c r="D397" s="165"/>
      <c r="E397" s="8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</row>
    <row r="398" spans="1:33" ht="15.75" customHeight="1">
      <c r="A398" s="114"/>
      <c r="B398" s="115"/>
      <c r="C398" s="116"/>
      <c r="D398" s="165"/>
      <c r="E398" s="8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</row>
    <row r="399" spans="1:33" ht="15.75" customHeight="1">
      <c r="A399" s="114"/>
      <c r="B399" s="115"/>
      <c r="C399" s="116"/>
      <c r="D399" s="165"/>
      <c r="E399" s="8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</row>
    <row r="400" spans="1:33" ht="15.75" customHeight="1">
      <c r="A400" s="114"/>
      <c r="B400" s="115"/>
      <c r="C400" s="116"/>
      <c r="D400" s="165"/>
      <c r="E400" s="8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</row>
    <row r="401" spans="1:33" ht="15.75" customHeight="1">
      <c r="A401" s="114"/>
      <c r="B401" s="115"/>
      <c r="C401" s="116"/>
      <c r="D401" s="165"/>
      <c r="E401" s="8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</row>
    <row r="402" spans="1:33" ht="15.75" customHeight="1">
      <c r="A402" s="114"/>
      <c r="B402" s="115"/>
      <c r="C402" s="116"/>
      <c r="D402" s="165"/>
      <c r="E402" s="8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</row>
    <row r="403" spans="1:33" ht="15.75" customHeight="1">
      <c r="A403" s="114"/>
      <c r="B403" s="115"/>
      <c r="C403" s="116"/>
      <c r="D403" s="165"/>
      <c r="E403" s="8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</row>
    <row r="404" spans="1:33" ht="15.75" customHeight="1">
      <c r="A404" s="114"/>
      <c r="B404" s="115"/>
      <c r="C404" s="116"/>
      <c r="D404" s="165"/>
      <c r="E404" s="8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</row>
    <row r="405" spans="1:33" ht="15.75" customHeight="1">
      <c r="A405" s="114"/>
      <c r="B405" s="115"/>
      <c r="C405" s="116"/>
      <c r="D405" s="165"/>
      <c r="E405" s="8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</row>
    <row r="406" spans="1:33" ht="15.75" customHeight="1">
      <c r="A406" s="114"/>
      <c r="B406" s="115"/>
      <c r="C406" s="116"/>
      <c r="D406" s="165"/>
      <c r="E406" s="8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</row>
    <row r="407" spans="1:33" ht="15.75" customHeight="1">
      <c r="A407" s="114"/>
      <c r="B407" s="115"/>
      <c r="C407" s="116"/>
      <c r="D407" s="165"/>
      <c r="E407" s="8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</row>
    <row r="408" spans="1:33" ht="15.75" customHeight="1">
      <c r="A408" s="114"/>
      <c r="B408" s="115"/>
      <c r="C408" s="116"/>
      <c r="D408" s="165"/>
      <c r="E408" s="8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</row>
    <row r="409" spans="1:33" ht="15.75" customHeight="1">
      <c r="A409" s="114"/>
      <c r="B409" s="115"/>
      <c r="C409" s="116"/>
      <c r="D409" s="165"/>
      <c r="E409" s="8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</row>
    <row r="410" spans="1:33" ht="15.75" customHeight="1">
      <c r="A410" s="114"/>
      <c r="B410" s="115"/>
      <c r="C410" s="116"/>
      <c r="D410" s="165"/>
      <c r="E410" s="8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</row>
    <row r="411" spans="1:33" ht="15.75" customHeight="1">
      <c r="A411" s="114"/>
      <c r="B411" s="115"/>
      <c r="C411" s="116"/>
      <c r="D411" s="165"/>
      <c r="E411" s="8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</row>
    <row r="412" spans="1:33" ht="15.75" customHeight="1">
      <c r="A412" s="114"/>
      <c r="B412" s="115"/>
      <c r="C412" s="116"/>
      <c r="D412" s="165"/>
      <c r="E412" s="8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</row>
    <row r="413" spans="1:33" ht="15.75" customHeight="1">
      <c r="A413" s="114"/>
      <c r="B413" s="115"/>
      <c r="C413" s="116"/>
      <c r="D413" s="165"/>
      <c r="E413" s="8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</row>
    <row r="414" spans="1:33" ht="15.75" customHeight="1">
      <c r="A414" s="114"/>
      <c r="B414" s="115"/>
      <c r="C414" s="116"/>
      <c r="D414" s="165"/>
      <c r="E414" s="8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</row>
    <row r="415" spans="1:33" ht="15.75" customHeight="1">
      <c r="A415" s="114"/>
      <c r="B415" s="115"/>
      <c r="C415" s="116"/>
      <c r="D415" s="165"/>
      <c r="E415" s="8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</row>
    <row r="416" spans="1:33" ht="15.75" customHeight="1">
      <c r="A416" s="114"/>
      <c r="B416" s="115"/>
      <c r="C416" s="116"/>
      <c r="D416" s="165"/>
      <c r="E416" s="8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</row>
    <row r="417" spans="1:33" ht="15.75" customHeight="1">
      <c r="A417" s="114"/>
      <c r="B417" s="115"/>
      <c r="C417" s="116"/>
      <c r="D417" s="165"/>
      <c r="E417" s="8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</row>
    <row r="418" spans="1:33" ht="15.75" customHeight="1">
      <c r="A418" s="114"/>
      <c r="B418" s="115"/>
      <c r="C418" s="116"/>
      <c r="D418" s="165"/>
      <c r="E418" s="8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33" ht="15.75" customHeight="1">
      <c r="A419" s="114"/>
      <c r="B419" s="115"/>
      <c r="C419" s="116"/>
      <c r="D419" s="165"/>
      <c r="E419" s="8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</row>
    <row r="420" spans="1:33" ht="15.75" customHeight="1">
      <c r="A420" s="114"/>
      <c r="B420" s="115"/>
      <c r="C420" s="116"/>
      <c r="D420" s="165"/>
      <c r="E420" s="8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</row>
    <row r="421" spans="1:33" ht="15.75" customHeight="1">
      <c r="A421" s="114"/>
      <c r="B421" s="115"/>
      <c r="C421" s="116"/>
      <c r="D421" s="165"/>
      <c r="E421" s="8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</row>
    <row r="422" spans="1:33" ht="15.75" customHeight="1">
      <c r="A422" s="114"/>
      <c r="B422" s="115"/>
      <c r="C422" s="116"/>
      <c r="D422" s="165"/>
      <c r="E422" s="8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</row>
    <row r="423" spans="1:33" ht="15.75" customHeight="1">
      <c r="A423" s="114"/>
      <c r="B423" s="115"/>
      <c r="C423" s="116"/>
      <c r="D423" s="165"/>
      <c r="E423" s="8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</row>
    <row r="424" spans="1:33" ht="15.75" customHeight="1">
      <c r="A424" s="114"/>
      <c r="B424" s="115"/>
      <c r="C424" s="116"/>
      <c r="D424" s="165"/>
      <c r="E424" s="8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</row>
    <row r="425" spans="1:33" ht="15.75" customHeight="1">
      <c r="A425" s="114"/>
      <c r="B425" s="115"/>
      <c r="C425" s="116"/>
      <c r="D425" s="165"/>
      <c r="E425" s="8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</row>
    <row r="426" spans="1:33" ht="15.75" customHeight="1">
      <c r="A426" s="114"/>
      <c r="B426" s="115"/>
      <c r="C426" s="116"/>
      <c r="D426" s="165"/>
      <c r="E426" s="8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</row>
    <row r="427" spans="1:33" ht="15.75" customHeight="1">
      <c r="A427" s="114"/>
      <c r="B427" s="115"/>
      <c r="C427" s="116"/>
      <c r="D427" s="165"/>
      <c r="E427" s="8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</row>
    <row r="428" spans="1:33" ht="15.75" customHeight="1">
      <c r="A428" s="114"/>
      <c r="B428" s="115"/>
      <c r="C428" s="116"/>
      <c r="D428" s="165"/>
      <c r="E428" s="8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</row>
    <row r="429" spans="1:33" ht="15.75" customHeight="1">
      <c r="A429" s="114"/>
      <c r="B429" s="115"/>
      <c r="C429" s="116"/>
      <c r="D429" s="165"/>
      <c r="E429" s="8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</row>
    <row r="430" spans="1:33" ht="15.75" customHeight="1">
      <c r="A430" s="114"/>
      <c r="B430" s="115"/>
      <c r="C430" s="116"/>
      <c r="D430" s="165"/>
      <c r="E430" s="8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</row>
    <row r="431" spans="1:33" ht="15.75" customHeight="1">
      <c r="A431" s="114"/>
      <c r="B431" s="115"/>
      <c r="C431" s="116"/>
      <c r="D431" s="165"/>
      <c r="E431" s="8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</row>
    <row r="432" spans="1:33" ht="15.75" customHeight="1">
      <c r="A432" s="114"/>
      <c r="B432" s="115"/>
      <c r="C432" s="116"/>
      <c r="D432" s="165"/>
      <c r="E432" s="8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</row>
    <row r="433" spans="1:33" ht="15.75" customHeight="1">
      <c r="A433" s="114"/>
      <c r="B433" s="115"/>
      <c r="C433" s="116"/>
      <c r="D433" s="165"/>
      <c r="E433" s="8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</row>
    <row r="434" spans="1:33" ht="15.75" customHeight="1">
      <c r="A434" s="114"/>
      <c r="B434" s="115"/>
      <c r="C434" s="116"/>
      <c r="D434" s="165"/>
      <c r="E434" s="8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</row>
    <row r="435" spans="1:33" ht="15.75" customHeight="1">
      <c r="A435" s="114"/>
      <c r="B435" s="115"/>
      <c r="C435" s="116"/>
      <c r="D435" s="165"/>
      <c r="E435" s="8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</row>
    <row r="436" spans="1:33" ht="15.75" customHeight="1">
      <c r="A436" s="114"/>
      <c r="B436" s="115"/>
      <c r="C436" s="116"/>
      <c r="D436" s="165"/>
      <c r="E436" s="8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</row>
    <row r="437" spans="1:33" ht="15.75" customHeight="1">
      <c r="A437" s="114"/>
      <c r="B437" s="115"/>
      <c r="C437" s="116"/>
      <c r="D437" s="165"/>
      <c r="E437" s="8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</row>
    <row r="438" spans="1:33" ht="15.75" customHeight="1">
      <c r="A438" s="114"/>
      <c r="B438" s="115"/>
      <c r="C438" s="116"/>
      <c r="D438" s="165"/>
      <c r="E438" s="8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</row>
    <row r="439" spans="1:33" ht="15.75" customHeight="1">
      <c r="A439" s="114"/>
      <c r="B439" s="115"/>
      <c r="C439" s="116"/>
      <c r="D439" s="165"/>
      <c r="E439" s="8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</row>
    <row r="440" spans="1:33" ht="15.75" customHeight="1">
      <c r="A440" s="114"/>
      <c r="B440" s="115"/>
      <c r="C440" s="116"/>
      <c r="D440" s="165"/>
      <c r="E440" s="8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</row>
    <row r="441" spans="1:33" ht="15.75" customHeight="1">
      <c r="A441" s="114"/>
      <c r="B441" s="115"/>
      <c r="C441" s="116"/>
      <c r="D441" s="165"/>
      <c r="E441" s="8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</row>
    <row r="442" spans="1:33" ht="15.75" customHeight="1">
      <c r="A442" s="114"/>
      <c r="B442" s="115"/>
      <c r="C442" s="116"/>
      <c r="D442" s="165"/>
      <c r="E442" s="8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</row>
    <row r="443" spans="1:33" ht="15.75" customHeight="1">
      <c r="A443" s="114"/>
      <c r="B443" s="115"/>
      <c r="C443" s="116"/>
      <c r="D443" s="165"/>
      <c r="E443" s="8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</row>
    <row r="444" spans="1:33" ht="15.75" customHeight="1">
      <c r="A444" s="114"/>
      <c r="B444" s="115"/>
      <c r="C444" s="116"/>
      <c r="D444" s="165"/>
      <c r="E444" s="8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</row>
    <row r="445" spans="1:33" ht="15.75" customHeight="1">
      <c r="A445" s="114"/>
      <c r="B445" s="115"/>
      <c r="C445" s="116"/>
      <c r="D445" s="165"/>
      <c r="E445" s="8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</row>
    <row r="446" spans="1:33" ht="15.75" customHeight="1">
      <c r="A446" s="114"/>
      <c r="B446" s="115"/>
      <c r="C446" s="116"/>
      <c r="D446" s="165"/>
      <c r="E446" s="8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</row>
    <row r="447" spans="1:33" ht="15.75" customHeight="1">
      <c r="A447" s="114"/>
      <c r="B447" s="115"/>
      <c r="C447" s="116"/>
      <c r="D447" s="165"/>
      <c r="E447" s="8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</row>
    <row r="448" spans="1:33" ht="15.75" customHeight="1">
      <c r="A448" s="114"/>
      <c r="B448" s="115"/>
      <c r="C448" s="116"/>
      <c r="D448" s="165"/>
      <c r="E448" s="8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</row>
    <row r="449" spans="1:33" ht="15.75" customHeight="1">
      <c r="A449" s="114"/>
      <c r="B449" s="115"/>
      <c r="C449" s="116"/>
      <c r="D449" s="165"/>
      <c r="E449" s="8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</row>
    <row r="450" spans="1:33" ht="15.75" customHeight="1">
      <c r="A450" s="114"/>
      <c r="B450" s="115"/>
      <c r="C450" s="116"/>
      <c r="D450" s="165"/>
      <c r="E450" s="8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</row>
    <row r="451" spans="1:33" ht="15.75" customHeight="1">
      <c r="A451" s="114"/>
      <c r="B451" s="115"/>
      <c r="C451" s="116"/>
      <c r="D451" s="165"/>
      <c r="E451" s="8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</row>
    <row r="452" spans="1:33" ht="15.75" customHeight="1">
      <c r="A452" s="114"/>
      <c r="B452" s="115"/>
      <c r="C452" s="116"/>
      <c r="D452" s="165"/>
      <c r="E452" s="8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</row>
    <row r="453" spans="1:33" ht="15.75" customHeight="1">
      <c r="A453" s="114"/>
      <c r="B453" s="115"/>
      <c r="C453" s="116"/>
      <c r="D453" s="165"/>
      <c r="E453" s="8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</row>
    <row r="454" spans="1:33" ht="15.75" customHeight="1">
      <c r="A454" s="114"/>
      <c r="B454" s="115"/>
      <c r="C454" s="116"/>
      <c r="D454" s="165"/>
      <c r="E454" s="8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</row>
    <row r="455" spans="1:33" ht="15.75" customHeight="1">
      <c r="A455" s="114"/>
      <c r="B455" s="115"/>
      <c r="C455" s="116"/>
      <c r="D455" s="165"/>
      <c r="E455" s="8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</row>
    <row r="456" spans="1:33" ht="15.75" customHeight="1">
      <c r="A456" s="114"/>
      <c r="B456" s="115"/>
      <c r="C456" s="116"/>
      <c r="D456" s="165"/>
      <c r="E456" s="8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</row>
    <row r="457" spans="1:33" ht="15.75" customHeight="1">
      <c r="A457" s="114"/>
      <c r="B457" s="115"/>
      <c r="C457" s="116"/>
      <c r="D457" s="165"/>
      <c r="E457" s="8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</row>
    <row r="458" spans="1:33" ht="15.75" customHeight="1">
      <c r="A458" s="114"/>
      <c r="B458" s="115"/>
      <c r="C458" s="116"/>
      <c r="D458" s="165"/>
      <c r="E458" s="8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</row>
    <row r="459" spans="1:33" ht="15.75" customHeight="1">
      <c r="A459" s="114"/>
      <c r="B459" s="115"/>
      <c r="C459" s="116"/>
      <c r="D459" s="165"/>
      <c r="E459" s="8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</row>
    <row r="460" spans="1:33" ht="15.75" customHeight="1">
      <c r="A460" s="114"/>
      <c r="B460" s="115"/>
      <c r="C460" s="116"/>
      <c r="D460" s="165"/>
      <c r="E460" s="8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</row>
    <row r="461" spans="1:33" ht="15.75" customHeight="1">
      <c r="A461" s="114"/>
      <c r="B461" s="115"/>
      <c r="C461" s="116"/>
      <c r="D461" s="165"/>
      <c r="E461" s="8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</row>
    <row r="462" spans="1:33" ht="15.75" customHeight="1">
      <c r="A462" s="114"/>
      <c r="B462" s="115"/>
      <c r="C462" s="116"/>
      <c r="D462" s="165"/>
      <c r="E462" s="8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</row>
    <row r="463" spans="1:33" ht="15.75" customHeight="1">
      <c r="A463" s="114"/>
      <c r="B463" s="115"/>
      <c r="C463" s="116"/>
      <c r="D463" s="165"/>
      <c r="E463" s="8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</row>
    <row r="464" spans="1:33" ht="15.75" customHeight="1">
      <c r="A464" s="114"/>
      <c r="B464" s="115"/>
      <c r="C464" s="116"/>
      <c r="D464" s="165"/>
      <c r="E464" s="8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</row>
    <row r="465" spans="1:33" ht="15.75" customHeight="1">
      <c r="A465" s="114"/>
      <c r="B465" s="115"/>
      <c r="C465" s="116"/>
      <c r="D465" s="165"/>
      <c r="E465" s="8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</row>
    <row r="466" spans="1:33" ht="15.75" customHeight="1">
      <c r="A466" s="114"/>
      <c r="B466" s="115"/>
      <c r="C466" s="116"/>
      <c r="D466" s="165"/>
      <c r="E466" s="8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</row>
    <row r="467" spans="1:33" ht="15.75" customHeight="1">
      <c r="A467" s="114"/>
      <c r="B467" s="115"/>
      <c r="C467" s="116"/>
      <c r="D467" s="165"/>
      <c r="E467" s="8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</row>
    <row r="468" spans="1:33" ht="15.75" customHeight="1">
      <c r="A468" s="114"/>
      <c r="B468" s="115"/>
      <c r="C468" s="116"/>
      <c r="D468" s="165"/>
      <c r="E468" s="8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</row>
    <row r="469" spans="1:33" ht="15.75" customHeight="1">
      <c r="A469" s="114"/>
      <c r="B469" s="115"/>
      <c r="C469" s="116"/>
      <c r="D469" s="165"/>
      <c r="E469" s="8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</row>
    <row r="470" spans="1:33" ht="15.75" customHeight="1">
      <c r="A470" s="114"/>
      <c r="B470" s="115"/>
      <c r="C470" s="116"/>
      <c r="D470" s="165"/>
      <c r="E470" s="8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</row>
    <row r="471" spans="1:33" ht="15.75" customHeight="1">
      <c r="A471" s="114"/>
      <c r="B471" s="115"/>
      <c r="C471" s="116"/>
      <c r="D471" s="165"/>
      <c r="E471" s="8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</row>
    <row r="472" spans="1:33" ht="15.75" customHeight="1">
      <c r="A472" s="114"/>
      <c r="B472" s="115"/>
      <c r="C472" s="116"/>
      <c r="D472" s="165"/>
      <c r="E472" s="8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</row>
    <row r="473" spans="1:33" ht="15.75" customHeight="1">
      <c r="A473" s="114"/>
      <c r="B473" s="115"/>
      <c r="C473" s="116"/>
      <c r="D473" s="165"/>
      <c r="E473" s="8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</row>
    <row r="474" spans="1:33" ht="15.75" customHeight="1">
      <c r="A474" s="114"/>
      <c r="B474" s="115"/>
      <c r="C474" s="116"/>
      <c r="D474" s="165"/>
      <c r="E474" s="8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</row>
    <row r="475" spans="1:33" ht="15.75" customHeight="1">
      <c r="A475" s="114"/>
      <c r="B475" s="115"/>
      <c r="C475" s="116"/>
      <c r="D475" s="165"/>
      <c r="E475" s="8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</row>
    <row r="476" spans="1:33" ht="15.75" customHeight="1">
      <c r="A476" s="114"/>
      <c r="B476" s="115"/>
      <c r="C476" s="116"/>
      <c r="D476" s="165"/>
      <c r="E476" s="8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</row>
    <row r="477" spans="1:33" ht="15.75" customHeight="1">
      <c r="A477" s="114"/>
      <c r="B477" s="115"/>
      <c r="C477" s="116"/>
      <c r="D477" s="165"/>
      <c r="E477" s="8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</row>
    <row r="478" spans="1:33" ht="15.75" customHeight="1">
      <c r="A478" s="114"/>
      <c r="B478" s="115"/>
      <c r="C478" s="116"/>
      <c r="D478" s="165"/>
      <c r="E478" s="8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</row>
    <row r="479" spans="1:33" ht="15.75" customHeight="1">
      <c r="A479" s="114"/>
      <c r="B479" s="115"/>
      <c r="C479" s="116"/>
      <c r="D479" s="165"/>
      <c r="E479" s="8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</row>
    <row r="480" spans="1:33" ht="15.75" customHeight="1">
      <c r="A480" s="114"/>
      <c r="B480" s="115"/>
      <c r="C480" s="116"/>
      <c r="D480" s="165"/>
      <c r="E480" s="8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</row>
    <row r="481" spans="1:33" ht="15.75" customHeight="1">
      <c r="A481" s="114"/>
      <c r="B481" s="115"/>
      <c r="C481" s="116"/>
      <c r="D481" s="165"/>
      <c r="E481" s="8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</row>
    <row r="482" spans="1:33" ht="15.75" customHeight="1">
      <c r="A482" s="114"/>
      <c r="B482" s="115"/>
      <c r="C482" s="116"/>
      <c r="D482" s="165"/>
      <c r="E482" s="8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</row>
    <row r="483" spans="1:33" ht="15.75" customHeight="1">
      <c r="A483" s="114"/>
      <c r="B483" s="115"/>
      <c r="C483" s="116"/>
      <c r="D483" s="165"/>
      <c r="E483" s="8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</row>
    <row r="484" spans="1:33" ht="15.75" customHeight="1">
      <c r="A484" s="114"/>
      <c r="B484" s="115"/>
      <c r="C484" s="116"/>
      <c r="D484" s="165"/>
      <c r="E484" s="8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</row>
    <row r="485" spans="1:33" ht="15.75" customHeight="1">
      <c r="A485" s="114"/>
      <c r="B485" s="115"/>
      <c r="C485" s="116"/>
      <c r="D485" s="165"/>
      <c r="E485" s="8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</row>
    <row r="486" spans="1:33" ht="15.75" customHeight="1">
      <c r="A486" s="114"/>
      <c r="B486" s="115"/>
      <c r="C486" s="116"/>
      <c r="D486" s="165"/>
      <c r="E486" s="8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</row>
    <row r="487" spans="1:33" ht="15.75" customHeight="1">
      <c r="A487" s="114"/>
      <c r="B487" s="115"/>
      <c r="C487" s="116"/>
      <c r="D487" s="165"/>
      <c r="E487" s="8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</row>
    <row r="488" spans="1:33" ht="15.75" customHeight="1">
      <c r="A488" s="114"/>
      <c r="B488" s="115"/>
      <c r="C488" s="116"/>
      <c r="D488" s="165"/>
      <c r="E488" s="8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</row>
    <row r="489" spans="1:33" ht="15.75" customHeight="1">
      <c r="A489" s="114"/>
      <c r="B489" s="115"/>
      <c r="C489" s="116"/>
      <c r="D489" s="165"/>
      <c r="E489" s="8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</row>
    <row r="490" spans="1:33" ht="15.75" customHeight="1">
      <c r="A490" s="114"/>
      <c r="B490" s="115"/>
      <c r="C490" s="116"/>
      <c r="D490" s="165"/>
      <c r="E490" s="8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</row>
    <row r="491" spans="1:33" ht="15.75" customHeight="1">
      <c r="A491" s="114"/>
      <c r="B491" s="115"/>
      <c r="C491" s="116"/>
      <c r="D491" s="165"/>
      <c r="E491" s="8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</row>
    <row r="492" spans="1:33" ht="15.75" customHeight="1">
      <c r="A492" s="114"/>
      <c r="B492" s="115"/>
      <c r="C492" s="116"/>
      <c r="D492" s="165"/>
      <c r="E492" s="8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</row>
    <row r="493" spans="1:33" ht="15.75" customHeight="1">
      <c r="A493" s="114"/>
      <c r="B493" s="115"/>
      <c r="C493" s="116"/>
      <c r="D493" s="165"/>
      <c r="E493" s="8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</row>
    <row r="494" spans="1:33" ht="15.75" customHeight="1">
      <c r="A494" s="114"/>
      <c r="B494" s="115"/>
      <c r="C494" s="116"/>
      <c r="D494" s="165"/>
      <c r="E494" s="8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</row>
    <row r="495" spans="1:33" ht="15.75" customHeight="1">
      <c r="A495" s="114"/>
      <c r="B495" s="115"/>
      <c r="C495" s="116"/>
      <c r="D495" s="165"/>
      <c r="E495" s="8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</row>
    <row r="496" spans="1:33" ht="15.75" customHeight="1">
      <c r="A496" s="114"/>
      <c r="B496" s="115"/>
      <c r="C496" s="116"/>
      <c r="D496" s="165"/>
      <c r="E496" s="8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</row>
    <row r="497" spans="1:33" ht="15.75" customHeight="1">
      <c r="A497" s="114"/>
      <c r="B497" s="115"/>
      <c r="C497" s="116"/>
      <c r="D497" s="165"/>
      <c r="E497" s="8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</row>
    <row r="498" spans="1:33" ht="15.75" customHeight="1">
      <c r="A498" s="114"/>
      <c r="B498" s="115"/>
      <c r="C498" s="116"/>
      <c r="D498" s="165"/>
      <c r="E498" s="8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</row>
    <row r="499" spans="1:33" ht="15.75" customHeight="1">
      <c r="A499" s="114"/>
      <c r="B499" s="115"/>
      <c r="C499" s="116"/>
      <c r="D499" s="165"/>
      <c r="E499" s="8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</row>
    <row r="500" spans="1:33" ht="15.75" customHeight="1">
      <c r="A500" s="114"/>
      <c r="B500" s="115"/>
      <c r="C500" s="116"/>
      <c r="D500" s="165"/>
      <c r="E500" s="8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</row>
    <row r="501" spans="1:33" ht="15.75" customHeight="1">
      <c r="A501" s="114"/>
      <c r="B501" s="115"/>
      <c r="C501" s="116"/>
      <c r="D501" s="165"/>
      <c r="E501" s="8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</row>
    <row r="502" spans="1:33" ht="15.75" customHeight="1">
      <c r="A502" s="114"/>
      <c r="B502" s="115"/>
      <c r="C502" s="116"/>
      <c r="D502" s="165"/>
      <c r="E502" s="8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</row>
    <row r="503" spans="1:33" ht="15.75" customHeight="1">
      <c r="A503" s="114"/>
      <c r="B503" s="115"/>
      <c r="C503" s="116"/>
      <c r="D503" s="165"/>
      <c r="E503" s="8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</row>
    <row r="504" spans="1:33" ht="15.75" customHeight="1">
      <c r="A504" s="114"/>
      <c r="B504" s="115"/>
      <c r="C504" s="116"/>
      <c r="D504" s="165"/>
      <c r="E504" s="8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</row>
    <row r="505" spans="1:33" ht="15.75" customHeight="1">
      <c r="A505" s="114"/>
      <c r="B505" s="115"/>
      <c r="C505" s="116"/>
      <c r="D505" s="165"/>
      <c r="E505" s="8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</row>
    <row r="506" spans="1:33" ht="15.75" customHeight="1">
      <c r="A506" s="114"/>
      <c r="B506" s="115"/>
      <c r="C506" s="116"/>
      <c r="D506" s="165"/>
      <c r="E506" s="8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</row>
    <row r="507" spans="1:33" ht="15.75" customHeight="1">
      <c r="A507" s="114"/>
      <c r="B507" s="115"/>
      <c r="C507" s="116"/>
      <c r="D507" s="165"/>
      <c r="E507" s="8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</row>
    <row r="508" spans="1:33" ht="15.75" customHeight="1">
      <c r="A508" s="114"/>
      <c r="B508" s="115"/>
      <c r="C508" s="116"/>
      <c r="D508" s="165"/>
      <c r="E508" s="8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</row>
    <row r="509" spans="1:33" ht="15.75" customHeight="1">
      <c r="A509" s="114"/>
      <c r="B509" s="115"/>
      <c r="C509" s="116"/>
      <c r="D509" s="165"/>
      <c r="E509" s="8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</row>
    <row r="510" spans="1:33" ht="15.75" customHeight="1">
      <c r="A510" s="114"/>
      <c r="B510" s="115"/>
      <c r="C510" s="116"/>
      <c r="D510" s="165"/>
      <c r="E510" s="8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</row>
    <row r="511" spans="1:33" ht="15.75" customHeight="1">
      <c r="A511" s="114"/>
      <c r="B511" s="115"/>
      <c r="C511" s="116"/>
      <c r="D511" s="165"/>
      <c r="E511" s="8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</row>
    <row r="512" spans="1:33" ht="15.75" customHeight="1">
      <c r="A512" s="114"/>
      <c r="B512" s="115"/>
      <c r="C512" s="116"/>
      <c r="D512" s="165"/>
      <c r="E512" s="8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</row>
    <row r="513" spans="1:33" ht="15.75" customHeight="1">
      <c r="A513" s="114"/>
      <c r="B513" s="115"/>
      <c r="C513" s="116"/>
      <c r="D513" s="165"/>
      <c r="E513" s="8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</row>
    <row r="514" spans="1:33" ht="15.75" customHeight="1">
      <c r="A514" s="114"/>
      <c r="B514" s="115"/>
      <c r="C514" s="116"/>
      <c r="D514" s="165"/>
      <c r="E514" s="8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</row>
    <row r="515" spans="1:33" ht="15.75" customHeight="1">
      <c r="A515" s="114"/>
      <c r="B515" s="115"/>
      <c r="C515" s="116"/>
      <c r="D515" s="165"/>
      <c r="E515" s="8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</row>
    <row r="516" spans="1:33" ht="15.75" customHeight="1">
      <c r="A516" s="114"/>
      <c r="B516" s="115"/>
      <c r="C516" s="116"/>
      <c r="D516" s="165"/>
      <c r="E516" s="8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</row>
    <row r="517" spans="1:33" ht="15.75" customHeight="1">
      <c r="A517" s="114"/>
      <c r="B517" s="115"/>
      <c r="C517" s="116"/>
      <c r="D517" s="165"/>
      <c r="E517" s="8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</row>
    <row r="518" spans="1:33" ht="15.75" customHeight="1">
      <c r="A518" s="114"/>
      <c r="B518" s="115"/>
      <c r="C518" s="116"/>
      <c r="D518" s="165"/>
      <c r="E518" s="8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</row>
    <row r="519" spans="1:33" ht="15.75" customHeight="1">
      <c r="A519" s="114"/>
      <c r="B519" s="115"/>
      <c r="C519" s="116"/>
      <c r="D519" s="165"/>
      <c r="E519" s="8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</row>
    <row r="520" spans="1:33" ht="15.75" customHeight="1">
      <c r="A520" s="114"/>
      <c r="B520" s="115"/>
      <c r="C520" s="116"/>
      <c r="D520" s="165"/>
      <c r="E520" s="8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</row>
    <row r="521" spans="1:33" ht="15.75" customHeight="1">
      <c r="A521" s="114"/>
      <c r="B521" s="115"/>
      <c r="C521" s="116"/>
      <c r="D521" s="165"/>
      <c r="E521" s="8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</row>
    <row r="522" spans="1:33" ht="15.75" customHeight="1">
      <c r="A522" s="114"/>
      <c r="B522" s="115"/>
      <c r="C522" s="116"/>
      <c r="D522" s="165"/>
      <c r="E522" s="8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</row>
    <row r="523" spans="1:33" ht="15.75" customHeight="1">
      <c r="A523" s="114"/>
      <c r="B523" s="115"/>
      <c r="C523" s="116"/>
      <c r="D523" s="165"/>
      <c r="E523" s="8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</row>
    <row r="524" spans="1:33" ht="15.75" customHeight="1">
      <c r="A524" s="114"/>
      <c r="B524" s="115"/>
      <c r="C524" s="116"/>
      <c r="D524" s="165"/>
      <c r="E524" s="8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</row>
    <row r="525" spans="1:33" ht="15.75" customHeight="1">
      <c r="A525" s="114"/>
      <c r="B525" s="115"/>
      <c r="C525" s="116"/>
      <c r="D525" s="165"/>
      <c r="E525" s="8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</row>
    <row r="526" spans="1:33" ht="15.75" customHeight="1">
      <c r="A526" s="114"/>
      <c r="B526" s="115"/>
      <c r="C526" s="116"/>
      <c r="D526" s="165"/>
      <c r="E526" s="8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</row>
    <row r="527" spans="1:33" ht="15.75" customHeight="1">
      <c r="A527" s="114"/>
      <c r="B527" s="115"/>
      <c r="C527" s="116"/>
      <c r="D527" s="165"/>
      <c r="E527" s="8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</row>
    <row r="528" spans="1:33" ht="15.75" customHeight="1">
      <c r="A528" s="114"/>
      <c r="B528" s="115"/>
      <c r="C528" s="116"/>
      <c r="D528" s="165"/>
      <c r="E528" s="8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</row>
    <row r="529" spans="1:33" ht="15.75" customHeight="1">
      <c r="A529" s="114"/>
      <c r="B529" s="115"/>
      <c r="C529" s="116"/>
      <c r="D529" s="165"/>
      <c r="E529" s="8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</row>
    <row r="530" spans="1:33" ht="15.75" customHeight="1">
      <c r="A530" s="114"/>
      <c r="B530" s="115"/>
      <c r="C530" s="116"/>
      <c r="D530" s="165"/>
      <c r="E530" s="8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</row>
    <row r="531" spans="1:33" ht="15.75" customHeight="1">
      <c r="A531" s="114"/>
      <c r="B531" s="115"/>
      <c r="C531" s="116"/>
      <c r="D531" s="165"/>
      <c r="E531" s="8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</row>
    <row r="532" spans="1:33" ht="15.75" customHeight="1">
      <c r="A532" s="114"/>
      <c r="B532" s="115"/>
      <c r="C532" s="116"/>
      <c r="D532" s="165"/>
      <c r="E532" s="8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</row>
    <row r="533" spans="1:33" ht="15.75" customHeight="1">
      <c r="A533" s="114"/>
      <c r="B533" s="115"/>
      <c r="C533" s="116"/>
      <c r="D533" s="165"/>
      <c r="E533" s="8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</row>
    <row r="534" spans="1:33" ht="15.75" customHeight="1">
      <c r="A534" s="114"/>
      <c r="B534" s="115"/>
      <c r="C534" s="116"/>
      <c r="D534" s="165"/>
      <c r="E534" s="8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</row>
    <row r="535" spans="1:33" ht="15.75" customHeight="1">
      <c r="A535" s="114"/>
      <c r="B535" s="115"/>
      <c r="C535" s="116"/>
      <c r="D535" s="165"/>
      <c r="E535" s="8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</row>
    <row r="536" spans="1:33" ht="15.75" customHeight="1">
      <c r="A536" s="114"/>
      <c r="B536" s="115"/>
      <c r="C536" s="116"/>
      <c r="D536" s="165"/>
      <c r="E536" s="8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</row>
    <row r="537" spans="1:33" ht="15.75" customHeight="1">
      <c r="A537" s="114"/>
      <c r="B537" s="115"/>
      <c r="C537" s="116"/>
      <c r="D537" s="165"/>
      <c r="E537" s="8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</row>
    <row r="538" spans="1:33" ht="15.75" customHeight="1">
      <c r="A538" s="114"/>
      <c r="B538" s="115"/>
      <c r="C538" s="116"/>
      <c r="D538" s="165"/>
      <c r="E538" s="8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</row>
    <row r="539" spans="1:33" ht="15.75" customHeight="1">
      <c r="A539" s="114"/>
      <c r="B539" s="115"/>
      <c r="C539" s="116"/>
      <c r="D539" s="165"/>
      <c r="E539" s="8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</row>
    <row r="540" spans="1:33" ht="15.75" customHeight="1">
      <c r="A540" s="114"/>
      <c r="B540" s="115"/>
      <c r="C540" s="116"/>
      <c r="D540" s="165"/>
      <c r="E540" s="8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</row>
    <row r="541" spans="1:33" ht="15.75" customHeight="1">
      <c r="A541" s="114"/>
      <c r="B541" s="115"/>
      <c r="C541" s="116"/>
      <c r="D541" s="165"/>
      <c r="E541" s="8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</row>
    <row r="542" spans="1:33" ht="15.75" customHeight="1">
      <c r="A542" s="114"/>
      <c r="B542" s="115"/>
      <c r="C542" s="116"/>
      <c r="D542" s="165"/>
      <c r="E542" s="8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</row>
    <row r="543" spans="1:33" ht="15.75" customHeight="1">
      <c r="A543" s="114"/>
      <c r="B543" s="115"/>
      <c r="C543" s="116"/>
      <c r="D543" s="165"/>
      <c r="E543" s="8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</row>
    <row r="544" spans="1:33" ht="15.75" customHeight="1">
      <c r="A544" s="114"/>
      <c r="B544" s="115"/>
      <c r="C544" s="116"/>
      <c r="D544" s="165"/>
      <c r="E544" s="8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</row>
    <row r="545" spans="1:33" ht="15.75" customHeight="1">
      <c r="A545" s="114"/>
      <c r="B545" s="115"/>
      <c r="C545" s="116"/>
      <c r="D545" s="165"/>
      <c r="E545" s="8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</row>
    <row r="546" spans="1:33" ht="15.75" customHeight="1">
      <c r="A546" s="114"/>
      <c r="B546" s="115"/>
      <c r="C546" s="116"/>
      <c r="D546" s="165"/>
      <c r="E546" s="8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</row>
    <row r="547" spans="1:33" ht="15.75" customHeight="1">
      <c r="A547" s="114"/>
      <c r="B547" s="115"/>
      <c r="C547" s="116"/>
      <c r="D547" s="165"/>
      <c r="E547" s="8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</row>
    <row r="548" spans="1:33" ht="15.75" customHeight="1">
      <c r="A548" s="114"/>
      <c r="B548" s="115"/>
      <c r="C548" s="116"/>
      <c r="D548" s="165"/>
      <c r="E548" s="8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</row>
    <row r="549" spans="1:33" ht="15.75" customHeight="1">
      <c r="A549" s="114"/>
      <c r="B549" s="115"/>
      <c r="C549" s="116"/>
      <c r="D549" s="165"/>
      <c r="E549" s="8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</row>
    <row r="550" spans="1:33" ht="15.75" customHeight="1">
      <c r="A550" s="114"/>
      <c r="B550" s="115"/>
      <c r="C550" s="116"/>
      <c r="D550" s="165"/>
      <c r="E550" s="8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</row>
    <row r="551" spans="1:33" ht="15.75" customHeight="1">
      <c r="A551" s="114"/>
      <c r="B551" s="115"/>
      <c r="C551" s="116"/>
      <c r="D551" s="165"/>
      <c r="E551" s="8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</row>
    <row r="552" spans="1:33" ht="15.75" customHeight="1">
      <c r="A552" s="114"/>
      <c r="B552" s="115"/>
      <c r="C552" s="116"/>
      <c r="D552" s="165"/>
      <c r="E552" s="8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</row>
    <row r="553" spans="1:33" ht="15.75" customHeight="1">
      <c r="A553" s="114"/>
      <c r="B553" s="115"/>
      <c r="C553" s="116"/>
      <c r="D553" s="165"/>
      <c r="E553" s="8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</row>
    <row r="554" spans="1:33" ht="15.75" customHeight="1">
      <c r="A554" s="114"/>
      <c r="B554" s="115"/>
      <c r="C554" s="116"/>
      <c r="D554" s="165"/>
      <c r="E554" s="8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</row>
    <row r="555" spans="1:33" ht="15.75" customHeight="1">
      <c r="A555" s="114"/>
      <c r="B555" s="115"/>
      <c r="C555" s="116"/>
      <c r="D555" s="165"/>
      <c r="E555" s="8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</row>
    <row r="556" spans="1:33" ht="15.75" customHeight="1">
      <c r="A556" s="114"/>
      <c r="B556" s="115"/>
      <c r="C556" s="116"/>
      <c r="D556" s="165"/>
      <c r="E556" s="8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</row>
    <row r="557" spans="1:33" ht="15.75" customHeight="1">
      <c r="A557" s="114"/>
      <c r="B557" s="115"/>
      <c r="C557" s="116"/>
      <c r="D557" s="165"/>
      <c r="E557" s="8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</row>
    <row r="558" spans="1:33" ht="15.75" customHeight="1">
      <c r="A558" s="114"/>
      <c r="B558" s="115"/>
      <c r="C558" s="116"/>
      <c r="D558" s="165"/>
      <c r="E558" s="8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</row>
    <row r="559" spans="1:33" ht="15.75" customHeight="1">
      <c r="A559" s="114"/>
      <c r="B559" s="115"/>
      <c r="C559" s="116"/>
      <c r="D559" s="165"/>
      <c r="E559" s="8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</row>
    <row r="560" spans="1:33" ht="15.75" customHeight="1">
      <c r="A560" s="114"/>
      <c r="B560" s="115"/>
      <c r="C560" s="116"/>
      <c r="D560" s="165"/>
      <c r="E560" s="8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</row>
    <row r="561" spans="1:33" ht="15.75" customHeight="1">
      <c r="A561" s="114"/>
      <c r="B561" s="115"/>
      <c r="C561" s="116"/>
      <c r="D561" s="165"/>
      <c r="E561" s="8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</row>
    <row r="562" spans="1:33" ht="15.75" customHeight="1">
      <c r="A562" s="114"/>
      <c r="B562" s="115"/>
      <c r="C562" s="116"/>
      <c r="D562" s="165"/>
      <c r="E562" s="8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</row>
    <row r="563" spans="1:33" ht="15.75" customHeight="1">
      <c r="A563" s="114"/>
      <c r="B563" s="115"/>
      <c r="C563" s="116"/>
      <c r="D563" s="165"/>
      <c r="E563" s="8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</row>
    <row r="564" spans="1:33" ht="15.75" customHeight="1">
      <c r="A564" s="114"/>
      <c r="B564" s="115"/>
      <c r="C564" s="116"/>
      <c r="D564" s="165"/>
      <c r="E564" s="8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</row>
    <row r="565" spans="1:33" ht="15.75" customHeight="1">
      <c r="A565" s="114"/>
      <c r="B565" s="115"/>
      <c r="C565" s="116"/>
      <c r="D565" s="165"/>
      <c r="E565" s="8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</row>
    <row r="566" spans="1:33" ht="15.75" customHeight="1">
      <c r="A566" s="114"/>
      <c r="B566" s="115"/>
      <c r="C566" s="116"/>
      <c r="D566" s="165"/>
      <c r="E566" s="8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</row>
    <row r="567" spans="1:33" ht="15.75" customHeight="1">
      <c r="A567" s="114"/>
      <c r="B567" s="115"/>
      <c r="C567" s="116"/>
      <c r="D567" s="165"/>
      <c r="E567" s="8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</row>
    <row r="568" spans="1:33" ht="15.75" customHeight="1">
      <c r="A568" s="114"/>
      <c r="B568" s="115"/>
      <c r="C568" s="116"/>
      <c r="D568" s="165"/>
      <c r="E568" s="8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</row>
    <row r="569" spans="1:33" ht="15.75" customHeight="1">
      <c r="A569" s="114"/>
      <c r="B569" s="115"/>
      <c r="C569" s="116"/>
      <c r="D569" s="165"/>
      <c r="E569" s="8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</row>
    <row r="570" spans="1:33" ht="15.75" customHeight="1">
      <c r="A570" s="114"/>
      <c r="B570" s="115"/>
      <c r="C570" s="116"/>
      <c r="D570" s="165"/>
      <c r="E570" s="8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</row>
    <row r="571" spans="1:33" ht="15.75" customHeight="1">
      <c r="A571" s="114"/>
      <c r="B571" s="115"/>
      <c r="C571" s="116"/>
      <c r="D571" s="165"/>
      <c r="E571" s="8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</row>
    <row r="572" spans="1:33" ht="15.75" customHeight="1">
      <c r="A572" s="114"/>
      <c r="B572" s="115"/>
      <c r="C572" s="116"/>
      <c r="D572" s="165"/>
      <c r="E572" s="8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</row>
    <row r="573" spans="1:33" ht="15.75" customHeight="1">
      <c r="A573" s="114"/>
      <c r="B573" s="115"/>
      <c r="C573" s="116"/>
      <c r="D573" s="165"/>
      <c r="E573" s="8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</row>
    <row r="574" spans="1:33" ht="15.75" customHeight="1">
      <c r="A574" s="114"/>
      <c r="B574" s="115"/>
      <c r="C574" s="116"/>
      <c r="D574" s="165"/>
      <c r="E574" s="8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</row>
    <row r="575" spans="1:33" ht="15.75" customHeight="1">
      <c r="A575" s="114"/>
      <c r="B575" s="115"/>
      <c r="C575" s="116"/>
      <c r="D575" s="165"/>
      <c r="E575" s="8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</row>
    <row r="576" spans="1:33" ht="15.75" customHeight="1">
      <c r="A576" s="114"/>
      <c r="B576" s="115"/>
      <c r="C576" s="116"/>
      <c r="D576" s="165"/>
      <c r="E576" s="8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</row>
    <row r="577" spans="1:33" ht="15.75" customHeight="1">
      <c r="A577" s="114"/>
      <c r="B577" s="115"/>
      <c r="C577" s="116"/>
      <c r="D577" s="165"/>
      <c r="E577" s="8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</row>
    <row r="578" spans="1:33" ht="15.75" customHeight="1">
      <c r="A578" s="114"/>
      <c r="B578" s="115"/>
      <c r="C578" s="116"/>
      <c r="D578" s="165"/>
      <c r="E578" s="8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</row>
    <row r="579" spans="1:33" ht="15.75" customHeight="1">
      <c r="A579" s="114"/>
      <c r="B579" s="115"/>
      <c r="C579" s="116"/>
      <c r="D579" s="165"/>
      <c r="E579" s="8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</row>
    <row r="580" spans="1:33" ht="15.75" customHeight="1">
      <c r="A580" s="114"/>
      <c r="B580" s="115"/>
      <c r="C580" s="116"/>
      <c r="D580" s="165"/>
      <c r="E580" s="8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</row>
    <row r="581" spans="1:33" ht="15.75" customHeight="1">
      <c r="A581" s="114"/>
      <c r="B581" s="115"/>
      <c r="C581" s="116"/>
      <c r="D581" s="165"/>
      <c r="E581" s="8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</row>
    <row r="582" spans="1:33" ht="15.75" customHeight="1">
      <c r="A582" s="114"/>
      <c r="B582" s="115"/>
      <c r="C582" s="116"/>
      <c r="D582" s="165"/>
      <c r="E582" s="8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</row>
    <row r="583" spans="1:33" ht="15.75" customHeight="1">
      <c r="A583" s="114"/>
      <c r="B583" s="115"/>
      <c r="C583" s="116"/>
      <c r="D583" s="165"/>
      <c r="E583" s="8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</row>
    <row r="584" spans="1:33" ht="15.75" customHeight="1">
      <c r="A584" s="114"/>
      <c r="B584" s="115"/>
      <c r="C584" s="116"/>
      <c r="D584" s="165"/>
      <c r="E584" s="8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</row>
    <row r="585" spans="1:33" ht="15.75" customHeight="1">
      <c r="A585" s="114"/>
      <c r="B585" s="115"/>
      <c r="C585" s="116"/>
      <c r="D585" s="165"/>
      <c r="E585" s="8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</row>
    <row r="586" spans="1:33" ht="15.75" customHeight="1">
      <c r="A586" s="114"/>
      <c r="B586" s="115"/>
      <c r="C586" s="116"/>
      <c r="D586" s="165"/>
      <c r="E586" s="8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</row>
    <row r="587" spans="1:33" ht="15.75" customHeight="1">
      <c r="A587" s="114"/>
      <c r="B587" s="115"/>
      <c r="C587" s="116"/>
      <c r="D587" s="165"/>
      <c r="E587" s="8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</row>
    <row r="588" spans="1:33" ht="15.75" customHeight="1">
      <c r="A588" s="114"/>
      <c r="B588" s="115"/>
      <c r="C588" s="116"/>
      <c r="D588" s="165"/>
      <c r="E588" s="8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</row>
    <row r="589" spans="1:33" ht="15.75" customHeight="1">
      <c r="A589" s="114"/>
      <c r="B589" s="115"/>
      <c r="C589" s="116"/>
      <c r="D589" s="165"/>
      <c r="E589" s="8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</row>
    <row r="590" spans="1:33" ht="15.75" customHeight="1">
      <c r="A590" s="114"/>
      <c r="B590" s="115"/>
      <c r="C590" s="116"/>
      <c r="D590" s="165"/>
      <c r="E590" s="8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</row>
    <row r="591" spans="1:33" ht="15.75" customHeight="1">
      <c r="A591" s="114"/>
      <c r="B591" s="115"/>
      <c r="C591" s="116"/>
      <c r="D591" s="165"/>
      <c r="E591" s="8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</row>
    <row r="592" spans="1:33" ht="15.75" customHeight="1">
      <c r="A592" s="114"/>
      <c r="B592" s="115"/>
      <c r="C592" s="116"/>
      <c r="D592" s="165"/>
      <c r="E592" s="8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</row>
    <row r="593" spans="1:33" ht="15.75" customHeight="1">
      <c r="A593" s="114"/>
      <c r="B593" s="115"/>
      <c r="C593" s="116"/>
      <c r="D593" s="165"/>
      <c r="E593" s="8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</row>
    <row r="594" spans="1:33" ht="15.75" customHeight="1">
      <c r="A594" s="114"/>
      <c r="B594" s="115"/>
      <c r="C594" s="116"/>
      <c r="D594" s="165"/>
      <c r="E594" s="8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</row>
    <row r="595" spans="1:33" ht="15.75" customHeight="1">
      <c r="A595" s="114"/>
      <c r="B595" s="115"/>
      <c r="C595" s="116"/>
      <c r="D595" s="165"/>
      <c r="E595" s="8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</row>
    <row r="596" spans="1:33" ht="15.75" customHeight="1">
      <c r="A596" s="114"/>
      <c r="B596" s="115"/>
      <c r="C596" s="116"/>
      <c r="D596" s="165"/>
      <c r="E596" s="8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</row>
    <row r="597" spans="1:33" ht="15.75" customHeight="1">
      <c r="A597" s="114"/>
      <c r="B597" s="115"/>
      <c r="C597" s="116"/>
      <c r="D597" s="165"/>
      <c r="E597" s="8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</row>
    <row r="598" spans="1:33" ht="15.75" customHeight="1">
      <c r="A598" s="114"/>
      <c r="B598" s="115"/>
      <c r="C598" s="116"/>
      <c r="D598" s="165"/>
      <c r="E598" s="8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</row>
    <row r="599" spans="1:33" ht="15.75" customHeight="1">
      <c r="A599" s="114"/>
      <c r="B599" s="115"/>
      <c r="C599" s="116"/>
      <c r="D599" s="165"/>
      <c r="E599" s="8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</row>
    <row r="600" spans="1:33" ht="15.75" customHeight="1">
      <c r="A600" s="114"/>
      <c r="B600" s="115"/>
      <c r="C600" s="116"/>
      <c r="D600" s="165"/>
      <c r="E600" s="8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</row>
    <row r="601" spans="1:33" ht="15.75" customHeight="1">
      <c r="A601" s="114"/>
      <c r="B601" s="115"/>
      <c r="C601" s="116"/>
      <c r="D601" s="165"/>
      <c r="E601" s="8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</row>
    <row r="602" spans="1:33" ht="15.75" customHeight="1">
      <c r="A602" s="114"/>
      <c r="B602" s="115"/>
      <c r="C602" s="116"/>
      <c r="D602" s="165"/>
      <c r="E602" s="8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</row>
    <row r="603" spans="1:33" ht="15.75" customHeight="1">
      <c r="A603" s="114"/>
      <c r="B603" s="115"/>
      <c r="C603" s="116"/>
      <c r="D603" s="165"/>
      <c r="E603" s="8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</row>
    <row r="604" spans="1:33" ht="15.75" customHeight="1">
      <c r="A604" s="114"/>
      <c r="B604" s="115"/>
      <c r="C604" s="116"/>
      <c r="D604" s="165"/>
      <c r="E604" s="8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</row>
    <row r="605" spans="1:33" ht="15.75" customHeight="1">
      <c r="A605" s="114"/>
      <c r="B605" s="115"/>
      <c r="C605" s="116"/>
      <c r="D605" s="165"/>
      <c r="E605" s="8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</row>
    <row r="606" spans="1:33" ht="15.75" customHeight="1">
      <c r="A606" s="114"/>
      <c r="B606" s="115"/>
      <c r="C606" s="116"/>
      <c r="D606" s="165"/>
      <c r="E606" s="8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</row>
    <row r="607" spans="1:33" ht="15.75" customHeight="1">
      <c r="A607" s="114"/>
      <c r="B607" s="115"/>
      <c r="C607" s="116"/>
      <c r="D607" s="165"/>
      <c r="E607" s="8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</row>
    <row r="608" spans="1:33" ht="15.75" customHeight="1">
      <c r="A608" s="114"/>
      <c r="B608" s="115"/>
      <c r="C608" s="116"/>
      <c r="D608" s="165"/>
      <c r="E608" s="8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</row>
    <row r="609" spans="1:33" ht="15.75" customHeight="1">
      <c r="A609" s="114"/>
      <c r="B609" s="115"/>
      <c r="C609" s="116"/>
      <c r="D609" s="165"/>
      <c r="E609" s="8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</row>
    <row r="610" spans="1:33" ht="15.75" customHeight="1">
      <c r="A610" s="114"/>
      <c r="B610" s="115"/>
      <c r="C610" s="116"/>
      <c r="D610" s="165"/>
      <c r="E610" s="8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</row>
    <row r="611" spans="1:33" ht="15.75" customHeight="1">
      <c r="A611" s="114"/>
      <c r="B611" s="115"/>
      <c r="C611" s="116"/>
      <c r="D611" s="165"/>
      <c r="E611" s="8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</row>
    <row r="612" spans="1:33" ht="15.75" customHeight="1">
      <c r="A612" s="114"/>
      <c r="B612" s="115"/>
      <c r="C612" s="116"/>
      <c r="D612" s="165"/>
      <c r="E612" s="8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</row>
    <row r="613" spans="1:33" ht="15.75" customHeight="1">
      <c r="A613" s="114"/>
      <c r="B613" s="115"/>
      <c r="C613" s="116"/>
      <c r="D613" s="165"/>
      <c r="E613" s="8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</row>
    <row r="614" spans="1:33" ht="15.75" customHeight="1">
      <c r="A614" s="114"/>
      <c r="B614" s="115"/>
      <c r="C614" s="116"/>
      <c r="D614" s="165"/>
      <c r="E614" s="8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</row>
    <row r="615" spans="1:33" ht="15.75" customHeight="1">
      <c r="A615" s="114"/>
      <c r="B615" s="115"/>
      <c r="C615" s="116"/>
      <c r="D615" s="165"/>
      <c r="E615" s="8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</row>
    <row r="616" spans="1:33" ht="15.75" customHeight="1">
      <c r="A616" s="114"/>
      <c r="B616" s="115"/>
      <c r="C616" s="116"/>
      <c r="D616" s="165"/>
      <c r="E616" s="8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</row>
    <row r="617" spans="1:33" ht="15.75" customHeight="1">
      <c r="A617" s="114"/>
      <c r="B617" s="115"/>
      <c r="C617" s="116"/>
      <c r="D617" s="165"/>
      <c r="E617" s="8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</row>
    <row r="618" spans="1:33" ht="15.75" customHeight="1">
      <c r="A618" s="114"/>
      <c r="B618" s="115"/>
      <c r="C618" s="116"/>
      <c r="D618" s="165"/>
      <c r="E618" s="8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</row>
    <row r="619" spans="1:33" ht="15.75" customHeight="1">
      <c r="A619" s="114"/>
      <c r="B619" s="115"/>
      <c r="C619" s="116"/>
      <c r="D619" s="165"/>
      <c r="E619" s="8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</row>
    <row r="620" spans="1:33" ht="15.75" customHeight="1">
      <c r="A620" s="114"/>
      <c r="B620" s="115"/>
      <c r="C620" s="116"/>
      <c r="D620" s="165"/>
      <c r="E620" s="8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</row>
    <row r="621" spans="1:33" ht="15.75" customHeight="1">
      <c r="A621" s="114"/>
      <c r="B621" s="115"/>
      <c r="C621" s="116"/>
      <c r="D621" s="165"/>
      <c r="E621" s="8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</row>
    <row r="622" spans="1:33" ht="15.75" customHeight="1">
      <c r="A622" s="114"/>
      <c r="B622" s="115"/>
      <c r="C622" s="116"/>
      <c r="D622" s="165"/>
      <c r="E622" s="8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</row>
    <row r="623" spans="1:33" ht="15.75" customHeight="1">
      <c r="A623" s="114"/>
      <c r="B623" s="115"/>
      <c r="C623" s="116"/>
      <c r="D623" s="165"/>
      <c r="E623" s="8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</row>
    <row r="624" spans="1:33" ht="15.75" customHeight="1">
      <c r="A624" s="114"/>
      <c r="B624" s="115"/>
      <c r="C624" s="116"/>
      <c r="D624" s="165"/>
      <c r="E624" s="8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</row>
    <row r="625" spans="1:33" ht="15.75" customHeight="1">
      <c r="A625" s="114"/>
      <c r="B625" s="115"/>
      <c r="C625" s="116"/>
      <c r="D625" s="165"/>
      <c r="E625" s="8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</row>
    <row r="626" spans="1:33" ht="15.75" customHeight="1">
      <c r="A626" s="114"/>
      <c r="B626" s="115"/>
      <c r="C626" s="116"/>
      <c r="D626" s="165"/>
      <c r="E626" s="8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</row>
    <row r="627" spans="1:33" ht="15.75" customHeight="1">
      <c r="A627" s="114"/>
      <c r="B627" s="115"/>
      <c r="C627" s="116"/>
      <c r="D627" s="165"/>
      <c r="E627" s="8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</row>
    <row r="628" spans="1:33" ht="15.75" customHeight="1">
      <c r="A628" s="114"/>
      <c r="B628" s="115"/>
      <c r="C628" s="116"/>
      <c r="D628" s="165"/>
      <c r="E628" s="8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</row>
    <row r="629" spans="1:33" ht="15.75" customHeight="1">
      <c r="A629" s="114"/>
      <c r="B629" s="115"/>
      <c r="C629" s="116"/>
      <c r="D629" s="165"/>
      <c r="E629" s="8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</row>
    <row r="630" spans="1:33" ht="15.75" customHeight="1">
      <c r="A630" s="114"/>
      <c r="B630" s="115"/>
      <c r="C630" s="116"/>
      <c r="D630" s="165"/>
      <c r="E630" s="8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</row>
    <row r="631" spans="1:33" ht="15.75" customHeight="1">
      <c r="A631" s="114"/>
      <c r="B631" s="115"/>
      <c r="C631" s="116"/>
      <c r="D631" s="165"/>
      <c r="E631" s="8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</row>
    <row r="632" spans="1:33" ht="15.75" customHeight="1">
      <c r="A632" s="114"/>
      <c r="B632" s="115"/>
      <c r="C632" s="116"/>
      <c r="D632" s="165"/>
      <c r="E632" s="8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</row>
    <row r="633" spans="1:33" ht="15.75" customHeight="1">
      <c r="A633" s="114"/>
      <c r="B633" s="115"/>
      <c r="C633" s="116"/>
      <c r="D633" s="165"/>
      <c r="E633" s="8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</row>
    <row r="634" spans="1:33" ht="15.75" customHeight="1">
      <c r="A634" s="114"/>
      <c r="B634" s="115"/>
      <c r="C634" s="116"/>
      <c r="D634" s="165"/>
      <c r="E634" s="8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</row>
    <row r="635" spans="1:33" ht="15.75" customHeight="1">
      <c r="A635" s="114"/>
      <c r="B635" s="115"/>
      <c r="C635" s="116"/>
      <c r="D635" s="165"/>
      <c r="E635" s="8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</row>
    <row r="636" spans="1:33" ht="15.75" customHeight="1">
      <c r="A636" s="114"/>
      <c r="B636" s="115"/>
      <c r="C636" s="116"/>
      <c r="D636" s="165"/>
      <c r="E636" s="8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</row>
    <row r="637" spans="1:33" ht="15.75" customHeight="1">
      <c r="A637" s="114"/>
      <c r="B637" s="115"/>
      <c r="C637" s="116"/>
      <c r="D637" s="165"/>
      <c r="E637" s="8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</row>
    <row r="638" spans="1:33" ht="15.75" customHeight="1">
      <c r="A638" s="114"/>
      <c r="B638" s="115"/>
      <c r="C638" s="116"/>
      <c r="D638" s="165"/>
      <c r="E638" s="8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</row>
    <row r="639" spans="1:33" ht="15.75" customHeight="1">
      <c r="A639" s="114"/>
      <c r="B639" s="115"/>
      <c r="C639" s="116"/>
      <c r="D639" s="165"/>
      <c r="E639" s="8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</row>
    <row r="640" spans="1:33" ht="15.75" customHeight="1">
      <c r="A640" s="114"/>
      <c r="B640" s="115"/>
      <c r="C640" s="116"/>
      <c r="D640" s="165"/>
      <c r="E640" s="8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</row>
    <row r="641" spans="1:33" ht="15.75" customHeight="1">
      <c r="A641" s="114"/>
      <c r="B641" s="115"/>
      <c r="C641" s="116"/>
      <c r="D641" s="165"/>
      <c r="E641" s="8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</row>
    <row r="642" spans="1:33" ht="15.75" customHeight="1">
      <c r="A642" s="114"/>
      <c r="B642" s="115"/>
      <c r="C642" s="116"/>
      <c r="D642" s="165"/>
      <c r="E642" s="8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</row>
    <row r="643" spans="1:33" ht="15.75" customHeight="1">
      <c r="A643" s="114"/>
      <c r="B643" s="115"/>
      <c r="C643" s="116"/>
      <c r="D643" s="165"/>
      <c r="E643" s="8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</row>
    <row r="644" spans="1:33" ht="15.75" customHeight="1">
      <c r="A644" s="114"/>
      <c r="B644" s="115"/>
      <c r="C644" s="116"/>
      <c r="D644" s="165"/>
      <c r="E644" s="8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</row>
    <row r="645" spans="1:33" ht="15.75" customHeight="1">
      <c r="A645" s="114"/>
      <c r="B645" s="115"/>
      <c r="C645" s="116"/>
      <c r="D645" s="165"/>
      <c r="E645" s="8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</row>
    <row r="646" spans="1:33" ht="15.75" customHeight="1">
      <c r="A646" s="114"/>
      <c r="B646" s="115"/>
      <c r="C646" s="116"/>
      <c r="D646" s="165"/>
      <c r="E646" s="8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</row>
    <row r="647" spans="1:33" ht="15.75" customHeight="1">
      <c r="A647" s="114"/>
      <c r="B647" s="115"/>
      <c r="C647" s="116"/>
      <c r="D647" s="165"/>
      <c r="E647" s="8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</row>
    <row r="648" spans="1:33" ht="15.75" customHeight="1">
      <c r="A648" s="114"/>
      <c r="B648" s="115"/>
      <c r="C648" s="116"/>
      <c r="D648" s="165"/>
      <c r="E648" s="8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</row>
    <row r="649" spans="1:33" ht="15.75" customHeight="1">
      <c r="A649" s="114"/>
      <c r="B649" s="115"/>
      <c r="C649" s="116"/>
      <c r="D649" s="165"/>
      <c r="E649" s="8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</row>
    <row r="650" spans="1:33" ht="15.75" customHeight="1">
      <c r="A650" s="114"/>
      <c r="B650" s="115"/>
      <c r="C650" s="116"/>
      <c r="D650" s="165"/>
      <c r="E650" s="8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</row>
    <row r="651" spans="1:33" ht="15.75" customHeight="1">
      <c r="A651" s="114"/>
      <c r="B651" s="115"/>
      <c r="C651" s="116"/>
      <c r="D651" s="165"/>
      <c r="E651" s="8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</row>
    <row r="652" spans="1:33" ht="15.75" customHeight="1">
      <c r="A652" s="114"/>
      <c r="B652" s="115"/>
      <c r="C652" s="116"/>
      <c r="D652" s="165"/>
      <c r="E652" s="8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</row>
    <row r="653" spans="1:33" ht="15.75" customHeight="1">
      <c r="A653" s="114"/>
      <c r="B653" s="115"/>
      <c r="C653" s="116"/>
      <c r="D653" s="165"/>
      <c r="E653" s="8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</row>
    <row r="654" spans="1:33" ht="15.75" customHeight="1">
      <c r="A654" s="114"/>
      <c r="B654" s="115"/>
      <c r="C654" s="116"/>
      <c r="D654" s="165"/>
      <c r="E654" s="8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</row>
    <row r="655" spans="1:33" ht="15.75" customHeight="1">
      <c r="A655" s="114"/>
      <c r="B655" s="115"/>
      <c r="C655" s="116"/>
      <c r="D655" s="165"/>
      <c r="E655" s="8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</row>
    <row r="656" spans="1:33" ht="15.75" customHeight="1">
      <c r="A656" s="114"/>
      <c r="B656" s="115"/>
      <c r="C656" s="116"/>
      <c r="D656" s="165"/>
      <c r="E656" s="8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</row>
    <row r="657" spans="1:33" ht="15.75" customHeight="1">
      <c r="A657" s="114"/>
      <c r="B657" s="115"/>
      <c r="C657" s="116"/>
      <c r="D657" s="165"/>
      <c r="E657" s="8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</row>
    <row r="658" spans="1:33" ht="15.75" customHeight="1">
      <c r="A658" s="114"/>
      <c r="B658" s="115"/>
      <c r="C658" s="116"/>
      <c r="D658" s="165"/>
      <c r="E658" s="8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</row>
    <row r="659" spans="1:33" ht="15.75" customHeight="1">
      <c r="A659" s="114"/>
      <c r="B659" s="115"/>
      <c r="C659" s="116"/>
      <c r="D659" s="165"/>
      <c r="E659" s="8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</row>
    <row r="660" spans="1:33" ht="15.75" customHeight="1">
      <c r="A660" s="114"/>
      <c r="B660" s="115"/>
      <c r="C660" s="116"/>
      <c r="D660" s="165"/>
      <c r="E660" s="8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</row>
    <row r="661" spans="1:33" ht="15.75" customHeight="1">
      <c r="A661" s="114"/>
      <c r="B661" s="115"/>
      <c r="C661" s="116"/>
      <c r="D661" s="165"/>
      <c r="E661" s="8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</row>
    <row r="662" spans="1:33" ht="15.75" customHeight="1">
      <c r="A662" s="114"/>
      <c r="B662" s="115"/>
      <c r="C662" s="116"/>
      <c r="D662" s="165"/>
      <c r="E662" s="8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</row>
    <row r="663" spans="1:33" ht="15.75" customHeight="1">
      <c r="A663" s="114"/>
      <c r="B663" s="115"/>
      <c r="C663" s="116"/>
      <c r="D663" s="165"/>
      <c r="E663" s="8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</row>
    <row r="664" spans="1:33" ht="15.75" customHeight="1">
      <c r="A664" s="114"/>
      <c r="B664" s="115"/>
      <c r="C664" s="116"/>
      <c r="D664" s="165"/>
      <c r="E664" s="8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</row>
    <row r="665" spans="1:33" ht="15.75" customHeight="1">
      <c r="A665" s="114"/>
      <c r="B665" s="115"/>
      <c r="C665" s="116"/>
      <c r="D665" s="165"/>
      <c r="E665" s="8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</row>
    <row r="666" spans="1:33" ht="15.75" customHeight="1">
      <c r="A666" s="114"/>
      <c r="B666" s="115"/>
      <c r="C666" s="116"/>
      <c r="D666" s="165"/>
      <c r="E666" s="8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</row>
    <row r="667" spans="1:33" ht="15.75" customHeight="1">
      <c r="A667" s="114"/>
      <c r="B667" s="115"/>
      <c r="C667" s="116"/>
      <c r="D667" s="165"/>
      <c r="E667" s="8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</row>
    <row r="668" spans="1:33" ht="15.75" customHeight="1">
      <c r="A668" s="114"/>
      <c r="B668" s="115"/>
      <c r="C668" s="116"/>
      <c r="D668" s="165"/>
      <c r="E668" s="8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</row>
    <row r="669" spans="1:33" ht="15.75" customHeight="1">
      <c r="A669" s="114"/>
      <c r="B669" s="115"/>
      <c r="C669" s="116"/>
      <c r="D669" s="165"/>
      <c r="E669" s="8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</row>
    <row r="670" spans="1:33" ht="15.75" customHeight="1">
      <c r="A670" s="114"/>
      <c r="B670" s="115"/>
      <c r="C670" s="116"/>
      <c r="D670" s="165"/>
      <c r="E670" s="8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</row>
    <row r="671" spans="1:33" ht="15.75" customHeight="1">
      <c r="A671" s="114"/>
      <c r="B671" s="115"/>
      <c r="C671" s="116"/>
      <c r="D671" s="165"/>
      <c r="E671" s="8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</row>
    <row r="672" spans="1:33" ht="15.75" customHeight="1">
      <c r="A672" s="114"/>
      <c r="B672" s="115"/>
      <c r="C672" s="116"/>
      <c r="D672" s="165"/>
      <c r="E672" s="8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</row>
    <row r="673" spans="1:33" ht="15.75" customHeight="1">
      <c r="A673" s="114"/>
      <c r="B673" s="115"/>
      <c r="C673" s="116"/>
      <c r="D673" s="165"/>
      <c r="E673" s="8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</row>
    <row r="674" spans="1:33" ht="15.75" customHeight="1">
      <c r="A674" s="114"/>
      <c r="B674" s="115"/>
      <c r="C674" s="116"/>
      <c r="D674" s="165"/>
      <c r="E674" s="8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</row>
    <row r="675" spans="1:33" ht="15.75" customHeight="1">
      <c r="A675" s="114"/>
      <c r="B675" s="115"/>
      <c r="C675" s="116"/>
      <c r="D675" s="165"/>
      <c r="E675" s="8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</row>
    <row r="676" spans="1:33" ht="15.75" customHeight="1">
      <c r="A676" s="114"/>
      <c r="B676" s="115"/>
      <c r="C676" s="116"/>
      <c r="D676" s="165"/>
      <c r="E676" s="8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</row>
    <row r="677" spans="1:33" ht="15.75" customHeight="1">
      <c r="A677" s="114"/>
      <c r="B677" s="115"/>
      <c r="C677" s="116"/>
      <c r="D677" s="165"/>
      <c r="E677" s="8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</row>
    <row r="678" spans="1:33" ht="15.75" customHeight="1">
      <c r="A678" s="114"/>
      <c r="B678" s="115"/>
      <c r="C678" s="116"/>
      <c r="D678" s="165"/>
      <c r="E678" s="8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</row>
    <row r="679" spans="1:33" ht="15.75" customHeight="1">
      <c r="A679" s="114"/>
      <c r="B679" s="115"/>
      <c r="C679" s="116"/>
      <c r="D679" s="165"/>
      <c r="E679" s="8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</row>
    <row r="680" spans="1:33" ht="15.75" customHeight="1">
      <c r="A680" s="114"/>
      <c r="B680" s="115"/>
      <c r="C680" s="116"/>
      <c r="D680" s="165"/>
      <c r="E680" s="8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</row>
    <row r="681" spans="1:33" ht="15.75" customHeight="1">
      <c r="A681" s="114"/>
      <c r="B681" s="115"/>
      <c r="C681" s="116"/>
      <c r="D681" s="165"/>
      <c r="E681" s="8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</row>
    <row r="682" spans="1:33" ht="15.75" customHeight="1">
      <c r="A682" s="114"/>
      <c r="B682" s="115"/>
      <c r="C682" s="116"/>
      <c r="D682" s="165"/>
      <c r="E682" s="8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</row>
    <row r="683" spans="1:33" ht="15.75" customHeight="1">
      <c r="A683" s="114"/>
      <c r="B683" s="115"/>
      <c r="C683" s="116"/>
      <c r="D683" s="165"/>
      <c r="E683" s="8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</row>
    <row r="684" spans="1:33" ht="15.75" customHeight="1">
      <c r="A684" s="114"/>
      <c r="B684" s="115"/>
      <c r="C684" s="116"/>
      <c r="D684" s="165"/>
      <c r="E684" s="8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</row>
    <row r="685" spans="1:33" ht="15.75" customHeight="1">
      <c r="A685" s="114"/>
      <c r="B685" s="115"/>
      <c r="C685" s="116"/>
      <c r="D685" s="165"/>
      <c r="E685" s="8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</row>
    <row r="686" spans="1:33" ht="15.75" customHeight="1">
      <c r="A686" s="114"/>
      <c r="B686" s="115"/>
      <c r="C686" s="116"/>
      <c r="D686" s="165"/>
      <c r="E686" s="8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</row>
    <row r="687" spans="1:33" ht="15.75" customHeight="1">
      <c r="A687" s="114"/>
      <c r="B687" s="115"/>
      <c r="C687" s="116"/>
      <c r="D687" s="165"/>
      <c r="E687" s="8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</row>
    <row r="688" spans="1:33" ht="15.75" customHeight="1">
      <c r="A688" s="114"/>
      <c r="B688" s="115"/>
      <c r="C688" s="116"/>
      <c r="D688" s="165"/>
      <c r="E688" s="8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</row>
    <row r="689" spans="1:33" ht="15.75" customHeight="1">
      <c r="A689" s="114"/>
      <c r="B689" s="115"/>
      <c r="C689" s="116"/>
      <c r="D689" s="165"/>
      <c r="E689" s="8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</row>
    <row r="690" spans="1:33" ht="15.75" customHeight="1">
      <c r="A690" s="114"/>
      <c r="B690" s="115"/>
      <c r="C690" s="116"/>
      <c r="D690" s="165"/>
      <c r="E690" s="8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</row>
    <row r="691" spans="1:33" ht="15.75" customHeight="1">
      <c r="A691" s="114"/>
      <c r="B691" s="115"/>
      <c r="C691" s="116"/>
      <c r="D691" s="165"/>
      <c r="E691" s="8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</row>
    <row r="692" spans="1:33" ht="15.75" customHeight="1">
      <c r="A692" s="114"/>
      <c r="B692" s="115"/>
      <c r="C692" s="116"/>
      <c r="D692" s="165"/>
      <c r="E692" s="8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</row>
    <row r="693" spans="1:33" ht="15.75" customHeight="1">
      <c r="A693" s="114"/>
      <c r="B693" s="115"/>
      <c r="C693" s="116"/>
      <c r="D693" s="165"/>
      <c r="E693" s="8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</row>
    <row r="694" spans="1:33" ht="15.75" customHeight="1">
      <c r="A694" s="114"/>
      <c r="B694" s="115"/>
      <c r="C694" s="116"/>
      <c r="D694" s="165"/>
      <c r="E694" s="8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</row>
    <row r="695" spans="1:33" ht="15.75" customHeight="1">
      <c r="A695" s="114"/>
      <c r="B695" s="115"/>
      <c r="C695" s="116"/>
      <c r="D695" s="165"/>
      <c r="E695" s="8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</row>
    <row r="696" spans="1:33" ht="15.75" customHeight="1">
      <c r="A696" s="114"/>
      <c r="B696" s="115"/>
      <c r="C696" s="116"/>
      <c r="D696" s="165"/>
      <c r="E696" s="8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</row>
    <row r="697" spans="1:33" ht="15.75" customHeight="1">
      <c r="A697" s="114"/>
      <c r="B697" s="115"/>
      <c r="C697" s="116"/>
      <c r="D697" s="165"/>
      <c r="E697" s="8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</row>
    <row r="698" spans="1:33" ht="15.75" customHeight="1">
      <c r="A698" s="114"/>
      <c r="B698" s="115"/>
      <c r="C698" s="116"/>
      <c r="D698" s="165"/>
      <c r="E698" s="8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</row>
    <row r="699" spans="1:33" ht="15.75" customHeight="1">
      <c r="A699" s="114"/>
      <c r="B699" s="115"/>
      <c r="C699" s="116"/>
      <c r="D699" s="165"/>
      <c r="E699" s="8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</row>
    <row r="700" spans="1:33" ht="15.75" customHeight="1">
      <c r="A700" s="114"/>
      <c r="B700" s="115"/>
      <c r="C700" s="116"/>
      <c r="D700" s="165"/>
      <c r="E700" s="8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</row>
    <row r="701" spans="1:33" ht="15.75" customHeight="1">
      <c r="A701" s="114"/>
      <c r="B701" s="115"/>
      <c r="C701" s="116"/>
      <c r="D701" s="165"/>
      <c r="E701" s="8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</row>
    <row r="702" spans="1:33" ht="15.75" customHeight="1">
      <c r="A702" s="114"/>
      <c r="B702" s="115"/>
      <c r="C702" s="116"/>
      <c r="D702" s="165"/>
      <c r="E702" s="8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</row>
    <row r="703" spans="1:33" ht="15.75" customHeight="1">
      <c r="A703" s="114"/>
      <c r="B703" s="115"/>
      <c r="C703" s="116"/>
      <c r="D703" s="165"/>
      <c r="E703" s="8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</row>
    <row r="704" spans="1:33" ht="15.75" customHeight="1">
      <c r="A704" s="114"/>
      <c r="B704" s="115"/>
      <c r="C704" s="116"/>
      <c r="D704" s="165"/>
      <c r="E704" s="8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</row>
    <row r="705" spans="1:33" ht="15.75" customHeight="1">
      <c r="A705" s="114"/>
      <c r="B705" s="115"/>
      <c r="C705" s="116"/>
      <c r="D705" s="165"/>
      <c r="E705" s="8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</row>
    <row r="706" spans="1:33" ht="15.75" customHeight="1">
      <c r="A706" s="114"/>
      <c r="B706" s="115"/>
      <c r="C706" s="116"/>
      <c r="D706" s="165"/>
      <c r="E706" s="8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</row>
    <row r="707" spans="1:33" ht="15.75" customHeight="1">
      <c r="A707" s="114"/>
      <c r="B707" s="115"/>
      <c r="C707" s="116"/>
      <c r="D707" s="165"/>
      <c r="E707" s="8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</row>
    <row r="708" spans="1:33" ht="15.75" customHeight="1">
      <c r="A708" s="114"/>
      <c r="B708" s="115"/>
      <c r="C708" s="116"/>
      <c r="D708" s="165"/>
      <c r="E708" s="8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</row>
    <row r="709" spans="1:33" ht="15.75" customHeight="1">
      <c r="A709" s="114"/>
      <c r="B709" s="115"/>
      <c r="C709" s="116"/>
      <c r="D709" s="165"/>
      <c r="E709" s="8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</row>
    <row r="710" spans="1:33" ht="15.75" customHeight="1">
      <c r="A710" s="114"/>
      <c r="B710" s="115"/>
      <c r="C710" s="116"/>
      <c r="D710" s="165"/>
      <c r="E710" s="8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</row>
    <row r="711" spans="1:33" ht="15.75" customHeight="1">
      <c r="A711" s="114"/>
      <c r="B711" s="115"/>
      <c r="C711" s="116"/>
      <c r="D711" s="165"/>
      <c r="E711" s="8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</row>
    <row r="712" spans="1:33" ht="15.75" customHeight="1">
      <c r="A712" s="114"/>
      <c r="B712" s="115"/>
      <c r="C712" s="116"/>
      <c r="D712" s="165"/>
      <c r="E712" s="8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</row>
    <row r="713" spans="1:33" ht="15.75" customHeight="1">
      <c r="A713" s="114"/>
      <c r="B713" s="115"/>
      <c r="C713" s="116"/>
      <c r="D713" s="165"/>
      <c r="E713" s="8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</row>
    <row r="714" spans="1:33" ht="15.75" customHeight="1">
      <c r="A714" s="114"/>
      <c r="B714" s="115"/>
      <c r="C714" s="116"/>
      <c r="D714" s="165"/>
      <c r="E714" s="8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</row>
    <row r="715" spans="1:33" ht="15.75" customHeight="1">
      <c r="A715" s="114"/>
      <c r="B715" s="115"/>
      <c r="C715" s="116"/>
      <c r="D715" s="165"/>
      <c r="E715" s="8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</row>
    <row r="716" spans="1:33" ht="15.75" customHeight="1">
      <c r="A716" s="114"/>
      <c r="B716" s="115"/>
      <c r="C716" s="116"/>
      <c r="D716" s="165"/>
      <c r="E716" s="8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</row>
    <row r="717" spans="1:33" ht="15.75" customHeight="1">
      <c r="A717" s="114"/>
      <c r="B717" s="115"/>
      <c r="C717" s="116"/>
      <c r="D717" s="165"/>
      <c r="E717" s="8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</row>
    <row r="718" spans="1:33" ht="15.75" customHeight="1">
      <c r="A718" s="114"/>
      <c r="B718" s="115"/>
      <c r="C718" s="116"/>
      <c r="D718" s="165"/>
      <c r="E718" s="8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</row>
    <row r="719" spans="1:33" ht="15.75" customHeight="1">
      <c r="A719" s="114"/>
      <c r="B719" s="115"/>
      <c r="C719" s="116"/>
      <c r="D719" s="165"/>
      <c r="E719" s="8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</row>
    <row r="720" spans="1:33" ht="15.75" customHeight="1">
      <c r="A720" s="114"/>
      <c r="B720" s="115"/>
      <c r="C720" s="116"/>
      <c r="D720" s="165"/>
      <c r="E720" s="8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</row>
    <row r="721" spans="1:33" ht="15.75" customHeight="1">
      <c r="A721" s="114"/>
      <c r="B721" s="115"/>
      <c r="C721" s="116"/>
      <c r="D721" s="165"/>
      <c r="E721" s="8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</row>
    <row r="722" spans="1:33" ht="15.75" customHeight="1">
      <c r="A722" s="114"/>
      <c r="B722" s="115"/>
      <c r="C722" s="116"/>
      <c r="D722" s="165"/>
      <c r="E722" s="8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</row>
    <row r="723" spans="1:33" ht="15.75" customHeight="1">
      <c r="A723" s="114"/>
      <c r="B723" s="115"/>
      <c r="C723" s="116"/>
      <c r="D723" s="165"/>
      <c r="E723" s="8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</row>
    <row r="724" spans="1:33" ht="15.75" customHeight="1">
      <c r="A724" s="114"/>
      <c r="B724" s="115"/>
      <c r="C724" s="116"/>
      <c r="D724" s="165"/>
      <c r="E724" s="8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</row>
    <row r="725" spans="1:33" ht="15.75" customHeight="1">
      <c r="A725" s="114"/>
      <c r="B725" s="115"/>
      <c r="C725" s="116"/>
      <c r="D725" s="165"/>
      <c r="E725" s="8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</row>
    <row r="726" spans="1:33" ht="15.75" customHeight="1">
      <c r="A726" s="114"/>
      <c r="B726" s="115"/>
      <c r="C726" s="116"/>
      <c r="D726" s="165"/>
      <c r="E726" s="8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</row>
    <row r="727" spans="1:33" ht="15.75" customHeight="1">
      <c r="A727" s="114"/>
      <c r="B727" s="115"/>
      <c r="C727" s="116"/>
      <c r="D727" s="165"/>
      <c r="E727" s="8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</row>
    <row r="728" spans="1:33" ht="15.75" customHeight="1">
      <c r="A728" s="114"/>
      <c r="B728" s="115"/>
      <c r="C728" s="116"/>
      <c r="D728" s="165"/>
      <c r="E728" s="8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</row>
    <row r="729" spans="1:33" ht="15.75" customHeight="1">
      <c r="A729" s="114"/>
      <c r="B729" s="115"/>
      <c r="C729" s="116"/>
      <c r="D729" s="165"/>
      <c r="E729" s="8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</row>
    <row r="730" spans="1:33" ht="15.75" customHeight="1">
      <c r="A730" s="114"/>
      <c r="B730" s="115"/>
      <c r="C730" s="116"/>
      <c r="D730" s="165"/>
      <c r="E730" s="8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</row>
    <row r="731" spans="1:33" ht="15.75" customHeight="1">
      <c r="A731" s="114"/>
      <c r="B731" s="115"/>
      <c r="C731" s="116"/>
      <c r="D731" s="165"/>
      <c r="E731" s="8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</row>
    <row r="732" spans="1:33" ht="15.75" customHeight="1">
      <c r="A732" s="114"/>
      <c r="B732" s="115"/>
      <c r="C732" s="116"/>
      <c r="D732" s="165"/>
      <c r="E732" s="8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</row>
    <row r="733" spans="1:33" ht="15.75" customHeight="1">
      <c r="A733" s="114"/>
      <c r="B733" s="115"/>
      <c r="C733" s="116"/>
      <c r="D733" s="165"/>
      <c r="E733" s="8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</row>
    <row r="734" spans="1:33" ht="15.75" customHeight="1">
      <c r="A734" s="114"/>
      <c r="B734" s="115"/>
      <c r="C734" s="116"/>
      <c r="D734" s="165"/>
      <c r="E734" s="8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</row>
    <row r="735" spans="1:33" ht="15.75" customHeight="1">
      <c r="A735" s="114"/>
      <c r="B735" s="115"/>
      <c r="C735" s="116"/>
      <c r="D735" s="165"/>
      <c r="E735" s="8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</row>
    <row r="736" spans="1:33" ht="15.75" customHeight="1">
      <c r="A736" s="114"/>
      <c r="B736" s="115"/>
      <c r="C736" s="116"/>
      <c r="D736" s="165"/>
      <c r="E736" s="8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</row>
    <row r="737" spans="1:33" ht="15.75" customHeight="1">
      <c r="A737" s="114"/>
      <c r="B737" s="115"/>
      <c r="C737" s="116"/>
      <c r="D737" s="165"/>
      <c r="E737" s="8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</row>
    <row r="738" spans="1:33" ht="15.75" customHeight="1">
      <c r="A738" s="114"/>
      <c r="B738" s="115"/>
      <c r="C738" s="116"/>
      <c r="D738" s="165"/>
      <c r="E738" s="8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</row>
    <row r="739" spans="1:33" ht="15.75" customHeight="1">
      <c r="A739" s="114"/>
      <c r="B739" s="115"/>
      <c r="C739" s="116"/>
      <c r="D739" s="165"/>
      <c r="E739" s="8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</row>
    <row r="740" spans="1:33" ht="15.75" customHeight="1">
      <c r="A740" s="114"/>
      <c r="B740" s="115"/>
      <c r="C740" s="116"/>
      <c r="D740" s="165"/>
      <c r="E740" s="8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</row>
    <row r="741" spans="1:33" ht="15.75" customHeight="1">
      <c r="A741" s="114"/>
      <c r="B741" s="115"/>
      <c r="C741" s="116"/>
      <c r="D741" s="165"/>
      <c r="E741" s="8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</row>
    <row r="742" spans="1:33" ht="15.75" customHeight="1">
      <c r="A742" s="114"/>
      <c r="B742" s="115"/>
      <c r="C742" s="116"/>
      <c r="D742" s="165"/>
      <c r="E742" s="8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</row>
    <row r="743" spans="1:33" ht="15.75" customHeight="1">
      <c r="A743" s="114"/>
      <c r="B743" s="115"/>
      <c r="C743" s="116"/>
      <c r="D743" s="165"/>
      <c r="E743" s="8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</row>
    <row r="744" spans="1:33" ht="15.75" customHeight="1">
      <c r="A744" s="114"/>
      <c r="B744" s="115"/>
      <c r="C744" s="116"/>
      <c r="D744" s="165"/>
      <c r="E744" s="8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</row>
    <row r="745" spans="1:33" ht="15.75" customHeight="1">
      <c r="A745" s="114"/>
      <c r="B745" s="115"/>
      <c r="C745" s="116"/>
      <c r="D745" s="165"/>
      <c r="E745" s="8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</row>
    <row r="746" spans="1:33" ht="15.75" customHeight="1">
      <c r="A746" s="114"/>
      <c r="B746" s="115"/>
      <c r="C746" s="116"/>
      <c r="D746" s="165"/>
      <c r="E746" s="8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</row>
    <row r="747" spans="1:33" ht="15.75" customHeight="1">
      <c r="A747" s="114"/>
      <c r="B747" s="115"/>
      <c r="C747" s="116"/>
      <c r="D747" s="165"/>
      <c r="E747" s="8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</row>
    <row r="748" spans="1:33" ht="15.75" customHeight="1">
      <c r="A748" s="114"/>
      <c r="B748" s="115"/>
      <c r="C748" s="116"/>
      <c r="D748" s="165"/>
      <c r="E748" s="8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</row>
    <row r="749" spans="1:33" ht="15.75" customHeight="1">
      <c r="A749" s="114"/>
      <c r="B749" s="115"/>
      <c r="C749" s="116"/>
      <c r="D749" s="165"/>
      <c r="E749" s="8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</row>
    <row r="750" spans="1:33" ht="15.75" customHeight="1">
      <c r="A750" s="114"/>
      <c r="B750" s="115"/>
      <c r="C750" s="116"/>
      <c r="D750" s="165"/>
      <c r="E750" s="8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</row>
    <row r="751" spans="1:33" ht="15.75" customHeight="1">
      <c r="A751" s="114"/>
      <c r="B751" s="115"/>
      <c r="C751" s="116"/>
      <c r="D751" s="165"/>
      <c r="E751" s="8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</row>
    <row r="752" spans="1:33" ht="15.75" customHeight="1">
      <c r="A752" s="114"/>
      <c r="B752" s="115"/>
      <c r="C752" s="116"/>
      <c r="D752" s="165"/>
      <c r="E752" s="8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</row>
    <row r="753" spans="1:33" ht="15.75" customHeight="1">
      <c r="A753" s="114"/>
      <c r="B753" s="115"/>
      <c r="C753" s="116"/>
      <c r="D753" s="165"/>
      <c r="E753" s="8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</row>
    <row r="754" spans="1:33" ht="15.75" customHeight="1">
      <c r="A754" s="114"/>
      <c r="B754" s="115"/>
      <c r="C754" s="116"/>
      <c r="D754" s="165"/>
      <c r="E754" s="8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</row>
    <row r="755" spans="1:33" ht="15.75" customHeight="1">
      <c r="A755" s="114"/>
      <c r="B755" s="115"/>
      <c r="C755" s="116"/>
      <c r="D755" s="165"/>
      <c r="E755" s="8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</row>
    <row r="756" spans="1:33" ht="15.75" customHeight="1">
      <c r="A756" s="114"/>
      <c r="B756" s="115"/>
      <c r="C756" s="116"/>
      <c r="D756" s="165"/>
      <c r="E756" s="8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</row>
    <row r="757" spans="1:33" ht="15.75" customHeight="1">
      <c r="A757" s="114"/>
      <c r="B757" s="115"/>
      <c r="C757" s="116"/>
      <c r="D757" s="165"/>
      <c r="E757" s="8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</row>
    <row r="758" spans="1:33" ht="15.75" customHeight="1">
      <c r="A758" s="114"/>
      <c r="B758" s="115"/>
      <c r="C758" s="116"/>
      <c r="D758" s="165"/>
      <c r="E758" s="8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</row>
    <row r="759" spans="1:33" ht="15.75" customHeight="1">
      <c r="A759" s="114"/>
      <c r="B759" s="115"/>
      <c r="C759" s="116"/>
      <c r="D759" s="165"/>
      <c r="E759" s="8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</row>
    <row r="760" spans="1:33" ht="15.75" customHeight="1">
      <c r="A760" s="114"/>
      <c r="B760" s="115"/>
      <c r="C760" s="116"/>
      <c r="D760" s="165"/>
      <c r="E760" s="8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</row>
    <row r="761" spans="1:33" ht="15.75" customHeight="1">
      <c r="A761" s="114"/>
      <c r="B761" s="115"/>
      <c r="C761" s="116"/>
      <c r="D761" s="165"/>
      <c r="E761" s="8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</row>
    <row r="762" spans="1:33" ht="15.75" customHeight="1">
      <c r="A762" s="114"/>
      <c r="B762" s="115"/>
      <c r="C762" s="116"/>
      <c r="D762" s="165"/>
      <c r="E762" s="8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</row>
    <row r="763" spans="1:33" ht="15.75" customHeight="1">
      <c r="A763" s="114"/>
      <c r="B763" s="115"/>
      <c r="C763" s="116"/>
      <c r="D763" s="165"/>
      <c r="E763" s="8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</row>
    <row r="764" spans="1:33" ht="15.75" customHeight="1">
      <c r="A764" s="114"/>
      <c r="B764" s="115"/>
      <c r="C764" s="116"/>
      <c r="D764" s="165"/>
      <c r="E764" s="8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</row>
    <row r="765" spans="1:33" ht="15.75" customHeight="1">
      <c r="A765" s="114"/>
      <c r="B765" s="115"/>
      <c r="C765" s="116"/>
      <c r="D765" s="165"/>
      <c r="E765" s="8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</row>
    <row r="766" spans="1:33" ht="15.75" customHeight="1">
      <c r="A766" s="114"/>
      <c r="B766" s="115"/>
      <c r="C766" s="116"/>
      <c r="D766" s="165"/>
      <c r="E766" s="8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</row>
    <row r="767" spans="1:33" ht="15.75" customHeight="1">
      <c r="A767" s="114"/>
      <c r="B767" s="115"/>
      <c r="C767" s="116"/>
      <c r="D767" s="165"/>
      <c r="E767" s="8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</row>
    <row r="768" spans="1:33" ht="15.75" customHeight="1">
      <c r="A768" s="114"/>
      <c r="B768" s="115"/>
      <c r="C768" s="116"/>
      <c r="D768" s="165"/>
      <c r="E768" s="8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</row>
    <row r="769" spans="1:33" ht="15.75" customHeight="1">
      <c r="A769" s="114"/>
      <c r="B769" s="115"/>
      <c r="C769" s="116"/>
      <c r="D769" s="165"/>
      <c r="E769" s="8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</row>
    <row r="770" spans="1:33" ht="15.75" customHeight="1">
      <c r="A770" s="114"/>
      <c r="B770" s="115"/>
      <c r="C770" s="116"/>
      <c r="D770" s="165"/>
      <c r="E770" s="8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</row>
    <row r="771" spans="1:33" ht="15.75" customHeight="1">
      <c r="A771" s="114"/>
      <c r="B771" s="115"/>
      <c r="C771" s="116"/>
      <c r="D771" s="165"/>
      <c r="E771" s="8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</row>
    <row r="772" spans="1:33" ht="15.75" customHeight="1">
      <c r="A772" s="114"/>
      <c r="B772" s="115"/>
      <c r="C772" s="116"/>
      <c r="D772" s="165"/>
      <c r="E772" s="8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</row>
    <row r="773" spans="1:33" ht="15.75" customHeight="1">
      <c r="A773" s="114"/>
      <c r="B773" s="115"/>
      <c r="C773" s="116"/>
      <c r="D773" s="165"/>
      <c r="E773" s="8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</row>
    <row r="774" spans="1:33" ht="15.75" customHeight="1">
      <c r="A774" s="114"/>
      <c r="B774" s="115"/>
      <c r="C774" s="116"/>
      <c r="D774" s="165"/>
      <c r="E774" s="8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</row>
    <row r="775" spans="1:33" ht="15.75" customHeight="1">
      <c r="A775" s="114"/>
      <c r="B775" s="115"/>
      <c r="C775" s="116"/>
      <c r="D775" s="165"/>
      <c r="E775" s="8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</row>
    <row r="776" spans="1:33" ht="15.75" customHeight="1">
      <c r="A776" s="114"/>
      <c r="B776" s="115"/>
      <c r="C776" s="116"/>
      <c r="D776" s="165"/>
      <c r="E776" s="8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</row>
    <row r="777" spans="1:33" ht="15.75" customHeight="1">
      <c r="A777" s="114"/>
      <c r="B777" s="115"/>
      <c r="C777" s="116"/>
      <c r="D777" s="165"/>
      <c r="E777" s="8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</row>
    <row r="778" spans="1:33" ht="15.75" customHeight="1">
      <c r="A778" s="114"/>
      <c r="B778" s="115"/>
      <c r="C778" s="116"/>
      <c r="D778" s="165"/>
      <c r="E778" s="8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</row>
    <row r="779" spans="1:33" ht="15.75" customHeight="1">
      <c r="A779" s="114"/>
      <c r="B779" s="115"/>
      <c r="C779" s="116"/>
      <c r="D779" s="165"/>
      <c r="E779" s="8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</row>
    <row r="780" spans="1:33" ht="15.75" customHeight="1">
      <c r="A780" s="114"/>
      <c r="B780" s="115"/>
      <c r="C780" s="116"/>
      <c r="D780" s="165"/>
      <c r="E780" s="8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</row>
    <row r="781" spans="1:33" ht="15.75" customHeight="1">
      <c r="A781" s="114"/>
      <c r="B781" s="115"/>
      <c r="C781" s="116"/>
      <c r="D781" s="165"/>
      <c r="E781" s="8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</row>
    <row r="782" spans="1:33" ht="15.75" customHeight="1">
      <c r="A782" s="114"/>
      <c r="B782" s="115"/>
      <c r="C782" s="116"/>
      <c r="D782" s="165"/>
      <c r="E782" s="8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</row>
    <row r="783" spans="1:33" ht="15.75" customHeight="1">
      <c r="A783" s="114"/>
      <c r="B783" s="115"/>
      <c r="C783" s="116"/>
      <c r="D783" s="165"/>
      <c r="E783" s="8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</row>
    <row r="784" spans="1:33" ht="15.75" customHeight="1">
      <c r="A784" s="114"/>
      <c r="B784" s="115"/>
      <c r="C784" s="116"/>
      <c r="D784" s="165"/>
      <c r="E784" s="8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</row>
    <row r="785" spans="1:33" ht="15.75" customHeight="1">
      <c r="A785" s="114"/>
      <c r="B785" s="115"/>
      <c r="C785" s="116"/>
      <c r="D785" s="165"/>
      <c r="E785" s="8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</row>
    <row r="786" spans="1:33" ht="15.75" customHeight="1">
      <c r="A786" s="114"/>
      <c r="B786" s="115"/>
      <c r="C786" s="116"/>
      <c r="D786" s="165"/>
      <c r="E786" s="8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</row>
    <row r="787" spans="1:33" ht="15.75" customHeight="1">
      <c r="A787" s="114"/>
      <c r="B787" s="115"/>
      <c r="C787" s="116"/>
      <c r="D787" s="165"/>
      <c r="E787" s="8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</row>
    <row r="788" spans="1:33" ht="15.75" customHeight="1">
      <c r="A788" s="114"/>
      <c r="B788" s="115"/>
      <c r="C788" s="116"/>
      <c r="D788" s="165"/>
      <c r="E788" s="8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</row>
    <row r="789" spans="1:33" ht="15.75" customHeight="1">
      <c r="A789" s="114"/>
      <c r="B789" s="115"/>
      <c r="C789" s="116"/>
      <c r="D789" s="165"/>
      <c r="E789" s="8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</row>
    <row r="790" spans="1:33" ht="15.75" customHeight="1">
      <c r="A790" s="114"/>
      <c r="B790" s="115"/>
      <c r="C790" s="116"/>
      <c r="D790" s="165"/>
      <c r="E790" s="8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</row>
    <row r="791" spans="1:33" ht="15.75" customHeight="1">
      <c r="A791" s="114"/>
      <c r="B791" s="115"/>
      <c r="C791" s="116"/>
      <c r="D791" s="165"/>
      <c r="E791" s="8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</row>
    <row r="792" spans="1:33" ht="15.75" customHeight="1">
      <c r="A792" s="114"/>
      <c r="B792" s="115"/>
      <c r="C792" s="116"/>
      <c r="D792" s="165"/>
      <c r="E792" s="8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</row>
    <row r="793" spans="1:33" ht="15.75" customHeight="1">
      <c r="A793" s="114"/>
      <c r="B793" s="115"/>
      <c r="C793" s="116"/>
      <c r="D793" s="165"/>
      <c r="E793" s="8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</row>
    <row r="794" spans="1:33" ht="15.75" customHeight="1">
      <c r="A794" s="114"/>
      <c r="B794" s="115"/>
      <c r="C794" s="116"/>
      <c r="D794" s="165"/>
      <c r="E794" s="8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</row>
    <row r="795" spans="1:33" ht="15.75" customHeight="1">
      <c r="A795" s="114"/>
      <c r="B795" s="115"/>
      <c r="C795" s="116"/>
      <c r="D795" s="165"/>
      <c r="E795" s="8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</row>
    <row r="796" spans="1:33" ht="15.75" customHeight="1">
      <c r="A796" s="114"/>
      <c r="B796" s="115"/>
      <c r="C796" s="116"/>
      <c r="D796" s="165"/>
      <c r="E796" s="8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</row>
    <row r="797" spans="1:33" ht="15.75" customHeight="1">
      <c r="A797" s="114"/>
      <c r="B797" s="115"/>
      <c r="C797" s="116"/>
      <c r="D797" s="165"/>
      <c r="E797" s="8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</row>
    <row r="798" spans="1:33" ht="15.75" customHeight="1">
      <c r="A798" s="114"/>
      <c r="B798" s="115"/>
      <c r="C798" s="116"/>
      <c r="D798" s="165"/>
      <c r="E798" s="8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</row>
    <row r="799" spans="1:33" ht="15.75" customHeight="1">
      <c r="A799" s="114"/>
      <c r="B799" s="115"/>
      <c r="C799" s="116"/>
      <c r="D799" s="165"/>
      <c r="E799" s="8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</row>
    <row r="800" spans="1:33" ht="15.75" customHeight="1">
      <c r="A800" s="114"/>
      <c r="B800" s="115"/>
      <c r="C800" s="116"/>
      <c r="D800" s="165"/>
      <c r="E800" s="8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</row>
    <row r="801" spans="1:33" ht="15.75" customHeight="1">
      <c r="A801" s="114"/>
      <c r="B801" s="115"/>
      <c r="C801" s="116"/>
      <c r="D801" s="165"/>
      <c r="E801" s="8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</row>
    <row r="802" spans="1:33" ht="15.75" customHeight="1">
      <c r="A802" s="114"/>
      <c r="B802" s="115"/>
      <c r="C802" s="116"/>
      <c r="D802" s="165"/>
      <c r="E802" s="8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</row>
    <row r="803" spans="1:33" ht="15.75" customHeight="1">
      <c r="A803" s="114"/>
      <c r="B803" s="115"/>
      <c r="C803" s="116"/>
      <c r="D803" s="165"/>
      <c r="E803" s="8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</row>
    <row r="804" spans="1:33" ht="15.75" customHeight="1">
      <c r="A804" s="114"/>
      <c r="B804" s="115"/>
      <c r="C804" s="116"/>
      <c r="D804" s="165"/>
      <c r="E804" s="8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</row>
    <row r="805" spans="1:33" ht="15.75" customHeight="1">
      <c r="A805" s="114"/>
      <c r="B805" s="115"/>
      <c r="C805" s="116"/>
      <c r="D805" s="165"/>
      <c r="E805" s="8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</row>
    <row r="806" spans="1:33" ht="15.75" customHeight="1">
      <c r="A806" s="114"/>
      <c r="B806" s="115"/>
      <c r="C806" s="116"/>
      <c r="D806" s="165"/>
      <c r="E806" s="8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</row>
    <row r="807" spans="1:33" ht="15.75" customHeight="1">
      <c r="A807" s="114"/>
      <c r="B807" s="115"/>
      <c r="C807" s="116"/>
      <c r="D807" s="165"/>
      <c r="E807" s="8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</row>
    <row r="808" spans="1:33" ht="15.75" customHeight="1">
      <c r="A808" s="114"/>
      <c r="B808" s="115"/>
      <c r="C808" s="116"/>
      <c r="D808" s="165"/>
      <c r="E808" s="8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</row>
    <row r="809" spans="1:33" ht="15.75" customHeight="1">
      <c r="A809" s="114"/>
      <c r="B809" s="115"/>
      <c r="C809" s="116"/>
      <c r="D809" s="165"/>
      <c r="E809" s="8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</row>
    <row r="810" spans="1:33" ht="15.75" customHeight="1">
      <c r="A810" s="114"/>
      <c r="B810" s="115"/>
      <c r="C810" s="116"/>
      <c r="D810" s="165"/>
      <c r="E810" s="8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</row>
    <row r="811" spans="1:33" ht="15.75" customHeight="1">
      <c r="A811" s="114"/>
      <c r="B811" s="115"/>
      <c r="C811" s="116"/>
      <c r="D811" s="165"/>
      <c r="E811" s="8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</row>
    <row r="812" spans="1:33" ht="15.75" customHeight="1">
      <c r="A812" s="114"/>
      <c r="B812" s="115"/>
      <c r="C812" s="116"/>
      <c r="D812" s="165"/>
      <c r="E812" s="8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</row>
    <row r="813" spans="1:33" ht="15.75" customHeight="1">
      <c r="A813" s="114"/>
      <c r="B813" s="115"/>
      <c r="C813" s="116"/>
      <c r="D813" s="165"/>
      <c r="E813" s="8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</row>
    <row r="814" spans="1:33" ht="15.75" customHeight="1">
      <c r="A814" s="114"/>
      <c r="B814" s="115"/>
      <c r="C814" s="116"/>
      <c r="D814" s="165"/>
      <c r="E814" s="8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</row>
    <row r="815" spans="1:33" ht="15.75" customHeight="1">
      <c r="A815" s="114"/>
      <c r="B815" s="115"/>
      <c r="C815" s="116"/>
      <c r="D815" s="165"/>
      <c r="E815" s="8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</row>
    <row r="816" spans="1:33" ht="15.75" customHeight="1">
      <c r="A816" s="114"/>
      <c r="B816" s="115"/>
      <c r="C816" s="116"/>
      <c r="D816" s="165"/>
      <c r="E816" s="8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</row>
    <row r="817" spans="1:33" ht="15.75" customHeight="1">
      <c r="A817" s="114"/>
      <c r="B817" s="115"/>
      <c r="C817" s="116"/>
      <c r="D817" s="165"/>
      <c r="E817" s="8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</row>
    <row r="818" spans="1:33" ht="15.75" customHeight="1">
      <c r="A818" s="114"/>
      <c r="B818" s="115"/>
      <c r="C818" s="116"/>
      <c r="D818" s="165"/>
      <c r="E818" s="8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</row>
    <row r="819" spans="1:33" ht="15.75" customHeight="1">
      <c r="A819" s="114"/>
      <c r="B819" s="115"/>
      <c r="C819" s="116"/>
      <c r="D819" s="165"/>
      <c r="E819" s="8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</row>
    <row r="820" spans="1:33" ht="15.75" customHeight="1">
      <c r="A820" s="114"/>
      <c r="B820" s="115"/>
      <c r="C820" s="116"/>
      <c r="D820" s="165"/>
      <c r="E820" s="8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</row>
    <row r="821" spans="1:33" ht="15.75" customHeight="1">
      <c r="A821" s="114"/>
      <c r="B821" s="115"/>
      <c r="C821" s="116"/>
      <c r="D821" s="165"/>
      <c r="E821" s="8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</row>
    <row r="822" spans="1:33" ht="15.75" customHeight="1">
      <c r="A822" s="114"/>
      <c r="B822" s="115"/>
      <c r="C822" s="116"/>
      <c r="D822" s="165"/>
      <c r="E822" s="8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</row>
    <row r="823" spans="1:33" ht="15.75" customHeight="1">
      <c r="A823" s="114"/>
      <c r="B823" s="115"/>
      <c r="C823" s="116"/>
      <c r="D823" s="165"/>
      <c r="E823" s="8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</row>
    <row r="824" spans="1:33" ht="15.75" customHeight="1">
      <c r="A824" s="114"/>
      <c r="B824" s="115"/>
      <c r="C824" s="116"/>
      <c r="D824" s="165"/>
      <c r="E824" s="8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</row>
    <row r="825" spans="1:33" ht="15.75" customHeight="1">
      <c r="A825" s="114"/>
      <c r="B825" s="115"/>
      <c r="C825" s="116"/>
      <c r="D825" s="165"/>
      <c r="E825" s="8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</row>
    <row r="826" spans="1:33" ht="15.75" customHeight="1">
      <c r="A826" s="114"/>
      <c r="B826" s="115"/>
      <c r="C826" s="116"/>
      <c r="D826" s="165"/>
      <c r="E826" s="8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</row>
    <row r="827" spans="1:33" ht="15.75" customHeight="1">
      <c r="A827" s="114"/>
      <c r="B827" s="115"/>
      <c r="C827" s="116"/>
      <c r="D827" s="165"/>
      <c r="E827" s="8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</row>
    <row r="828" spans="1:33" ht="15.75" customHeight="1">
      <c r="A828" s="114"/>
      <c r="B828" s="115"/>
      <c r="C828" s="116"/>
      <c r="D828" s="165"/>
      <c r="E828" s="8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</row>
    <row r="829" spans="1:33" ht="15.75" customHeight="1">
      <c r="A829" s="114"/>
      <c r="B829" s="115"/>
      <c r="C829" s="116"/>
      <c r="D829" s="165"/>
      <c r="E829" s="8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</row>
    <row r="830" spans="1:33" ht="15.75" customHeight="1">
      <c r="A830" s="114"/>
      <c r="B830" s="115"/>
      <c r="C830" s="116"/>
      <c r="D830" s="165"/>
      <c r="E830" s="8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</row>
    <row r="831" spans="1:33" ht="15.75" customHeight="1">
      <c r="A831" s="114"/>
      <c r="B831" s="115"/>
      <c r="C831" s="116"/>
      <c r="D831" s="165"/>
      <c r="E831" s="8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</row>
    <row r="832" spans="1:33" ht="15.75" customHeight="1">
      <c r="A832" s="114"/>
      <c r="B832" s="115"/>
      <c r="C832" s="116"/>
      <c r="D832" s="165"/>
      <c r="E832" s="8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</row>
    <row r="833" spans="1:33" ht="15.75" customHeight="1">
      <c r="A833" s="114"/>
      <c r="B833" s="115"/>
      <c r="C833" s="116"/>
      <c r="D833" s="165"/>
      <c r="E833" s="8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</row>
    <row r="834" spans="1:33" ht="15.75" customHeight="1">
      <c r="A834" s="114"/>
      <c r="B834" s="115"/>
      <c r="C834" s="116"/>
      <c r="D834" s="165"/>
      <c r="E834" s="8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</row>
    <row r="835" spans="1:33" ht="15.75" customHeight="1">
      <c r="A835" s="114"/>
      <c r="B835" s="115"/>
      <c r="C835" s="116"/>
      <c r="D835" s="165"/>
      <c r="E835" s="8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</row>
    <row r="836" spans="1:33" ht="15.75" customHeight="1">
      <c r="A836" s="114"/>
      <c r="B836" s="115"/>
      <c r="C836" s="116"/>
      <c r="D836" s="165"/>
      <c r="E836" s="8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</row>
    <row r="837" spans="1:33" ht="15.75" customHeight="1">
      <c r="A837" s="114"/>
      <c r="B837" s="115"/>
      <c r="C837" s="116"/>
      <c r="D837" s="165"/>
      <c r="E837" s="8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</row>
    <row r="838" spans="1:33" ht="15.75" customHeight="1">
      <c r="A838" s="114"/>
      <c r="B838" s="115"/>
      <c r="C838" s="116"/>
      <c r="D838" s="165"/>
      <c r="E838" s="8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</row>
    <row r="839" spans="1:33" ht="15.75" customHeight="1">
      <c r="A839" s="114"/>
      <c r="B839" s="115"/>
      <c r="C839" s="116"/>
      <c r="D839" s="165"/>
      <c r="E839" s="8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</row>
    <row r="840" spans="1:33" ht="15.75" customHeight="1">
      <c r="A840" s="114"/>
      <c r="B840" s="115"/>
      <c r="C840" s="116"/>
      <c r="D840" s="165"/>
      <c r="E840" s="8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</row>
    <row r="841" spans="1:33" ht="15.75" customHeight="1">
      <c r="A841" s="114"/>
      <c r="B841" s="115"/>
      <c r="C841" s="116"/>
      <c r="D841" s="165"/>
      <c r="E841" s="8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</row>
    <row r="842" spans="1:33" ht="15.75" customHeight="1">
      <c r="A842" s="114"/>
      <c r="B842" s="115"/>
      <c r="C842" s="116"/>
      <c r="D842" s="165"/>
      <c r="E842" s="8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</row>
    <row r="843" spans="1:33" ht="15.75" customHeight="1">
      <c r="A843" s="114"/>
      <c r="B843" s="115"/>
      <c r="C843" s="116"/>
      <c r="D843" s="165"/>
      <c r="E843" s="8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</row>
    <row r="844" spans="1:33" ht="15.75" customHeight="1">
      <c r="A844" s="114"/>
      <c r="B844" s="115"/>
      <c r="C844" s="116"/>
      <c r="D844" s="165"/>
      <c r="E844" s="8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</row>
    <row r="845" spans="1:33" ht="15.75" customHeight="1">
      <c r="A845" s="114"/>
      <c r="B845" s="115"/>
      <c r="C845" s="116"/>
      <c r="D845" s="165"/>
      <c r="E845" s="8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</row>
    <row r="846" spans="1:33" ht="15.75" customHeight="1">
      <c r="A846" s="114"/>
      <c r="B846" s="115"/>
      <c r="C846" s="116"/>
      <c r="D846" s="165"/>
      <c r="E846" s="8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</row>
    <row r="847" spans="1:33" ht="15.75" customHeight="1">
      <c r="A847" s="114"/>
      <c r="B847" s="115"/>
      <c r="C847" s="116"/>
      <c r="D847" s="165"/>
      <c r="E847" s="8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</row>
    <row r="848" spans="1:33" ht="15.75" customHeight="1">
      <c r="A848" s="114"/>
      <c r="B848" s="115"/>
      <c r="C848" s="116"/>
      <c r="D848" s="165"/>
      <c r="E848" s="8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</row>
    <row r="849" spans="1:33" ht="15.75" customHeight="1">
      <c r="A849" s="114"/>
      <c r="B849" s="115"/>
      <c r="C849" s="116"/>
      <c r="D849" s="165"/>
      <c r="E849" s="8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</row>
    <row r="850" spans="1:33" ht="15.75" customHeight="1">
      <c r="A850" s="114"/>
      <c r="B850" s="115"/>
      <c r="C850" s="116"/>
      <c r="D850" s="165"/>
      <c r="E850" s="8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</row>
    <row r="851" spans="1:33" ht="15.75" customHeight="1">
      <c r="A851" s="114"/>
      <c r="B851" s="115"/>
      <c r="C851" s="116"/>
      <c r="D851" s="165"/>
      <c r="E851" s="8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</row>
    <row r="852" spans="1:33" ht="15.75" customHeight="1">
      <c r="A852" s="114"/>
      <c r="B852" s="115"/>
      <c r="C852" s="116"/>
      <c r="D852" s="165"/>
      <c r="E852" s="8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</row>
    <row r="853" spans="1:33" ht="15.75" customHeight="1">
      <c r="A853" s="114"/>
      <c r="B853" s="115"/>
      <c r="C853" s="116"/>
      <c r="D853" s="165"/>
      <c r="E853" s="8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</row>
    <row r="854" spans="1:33" ht="15.75" customHeight="1">
      <c r="A854" s="114"/>
      <c r="B854" s="115"/>
      <c r="C854" s="116"/>
      <c r="D854" s="165"/>
      <c r="E854" s="8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</row>
    <row r="855" spans="1:33" ht="15.75" customHeight="1">
      <c r="A855" s="114"/>
      <c r="B855" s="115"/>
      <c r="C855" s="116"/>
      <c r="D855" s="165"/>
      <c r="E855" s="8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</row>
    <row r="856" spans="1:33" ht="15.75" customHeight="1">
      <c r="A856" s="114"/>
      <c r="B856" s="115"/>
      <c r="C856" s="116"/>
      <c r="D856" s="165"/>
      <c r="E856" s="8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</row>
    <row r="857" spans="1:33" ht="15.75" customHeight="1">
      <c r="A857" s="114"/>
      <c r="B857" s="115"/>
      <c r="C857" s="116"/>
      <c r="D857" s="165"/>
      <c r="E857" s="8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</row>
    <row r="858" spans="1:33" ht="15.75" customHeight="1">
      <c r="A858" s="114"/>
      <c r="B858" s="115"/>
      <c r="C858" s="116"/>
      <c r="D858" s="165"/>
      <c r="E858" s="8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</row>
    <row r="859" spans="1:33" ht="15.75" customHeight="1">
      <c r="A859" s="114"/>
      <c r="B859" s="115"/>
      <c r="C859" s="116"/>
      <c r="D859" s="165"/>
      <c r="E859" s="8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</row>
    <row r="860" spans="1:33" ht="15.75" customHeight="1">
      <c r="A860" s="114"/>
      <c r="B860" s="115"/>
      <c r="C860" s="116"/>
      <c r="D860" s="165"/>
      <c r="E860" s="8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</row>
    <row r="861" spans="1:33" ht="15.75" customHeight="1">
      <c r="A861" s="114"/>
      <c r="B861" s="115"/>
      <c r="C861" s="116"/>
      <c r="D861" s="165"/>
      <c r="E861" s="8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</row>
    <row r="862" spans="1:33" ht="15.75" customHeight="1">
      <c r="A862" s="114"/>
      <c r="B862" s="115"/>
      <c r="C862" s="116"/>
      <c r="D862" s="165"/>
      <c r="E862" s="8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</row>
    <row r="863" spans="1:33" ht="15.75" customHeight="1">
      <c r="A863" s="114"/>
      <c r="B863" s="115"/>
      <c r="C863" s="116"/>
      <c r="D863" s="165"/>
      <c r="E863" s="8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</row>
    <row r="864" spans="1:33" ht="15.75" customHeight="1">
      <c r="A864" s="114"/>
      <c r="B864" s="115"/>
      <c r="C864" s="116"/>
      <c r="D864" s="165"/>
      <c r="E864" s="8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</row>
    <row r="865" spans="1:33" ht="15.75" customHeight="1">
      <c r="A865" s="114"/>
      <c r="B865" s="115"/>
      <c r="C865" s="116"/>
      <c r="D865" s="165"/>
      <c r="E865" s="8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</row>
    <row r="866" spans="1:33" ht="15.75" customHeight="1">
      <c r="A866" s="114"/>
      <c r="B866" s="115"/>
      <c r="C866" s="116"/>
      <c r="D866" s="165"/>
      <c r="E866" s="8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</row>
    <row r="867" spans="1:33" ht="15.75" customHeight="1">
      <c r="A867" s="114"/>
      <c r="B867" s="115"/>
      <c r="C867" s="116"/>
      <c r="D867" s="165"/>
      <c r="E867" s="8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</row>
    <row r="868" spans="1:33" ht="15.75" customHeight="1">
      <c r="A868" s="114"/>
      <c r="B868" s="115"/>
      <c r="C868" s="116"/>
      <c r="D868" s="165"/>
      <c r="E868" s="8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</row>
    <row r="869" spans="1:33" ht="15.75" customHeight="1">
      <c r="A869" s="114"/>
      <c r="B869" s="115"/>
      <c r="C869" s="116"/>
      <c r="D869" s="165"/>
      <c r="E869" s="8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</row>
    <row r="870" spans="1:33" ht="15.75" customHeight="1">
      <c r="A870" s="114"/>
      <c r="B870" s="115"/>
      <c r="C870" s="116"/>
      <c r="D870" s="165"/>
      <c r="E870" s="8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</row>
    <row r="871" spans="1:33" ht="15.75" customHeight="1">
      <c r="A871" s="114"/>
      <c r="B871" s="115"/>
      <c r="C871" s="116"/>
      <c r="D871" s="165"/>
      <c r="E871" s="8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</row>
    <row r="872" spans="1:33" ht="15.75" customHeight="1">
      <c r="A872" s="114"/>
      <c r="B872" s="115"/>
      <c r="C872" s="116"/>
      <c r="D872" s="165"/>
      <c r="E872" s="8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</row>
    <row r="873" spans="1:33" ht="15.75" customHeight="1">
      <c r="A873" s="114"/>
      <c r="B873" s="115"/>
      <c r="C873" s="116"/>
      <c r="D873" s="165"/>
      <c r="E873" s="8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</row>
    <row r="874" spans="1:33" ht="15.75" customHeight="1">
      <c r="A874" s="114"/>
      <c r="B874" s="115"/>
      <c r="C874" s="116"/>
      <c r="D874" s="165"/>
      <c r="E874" s="8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</row>
    <row r="875" spans="1:33" ht="15.75" customHeight="1">
      <c r="A875" s="114"/>
      <c r="B875" s="115"/>
      <c r="C875" s="116"/>
      <c r="D875" s="165"/>
      <c r="E875" s="8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</row>
    <row r="876" spans="1:33" ht="15.75" customHeight="1">
      <c r="A876" s="114"/>
      <c r="B876" s="115"/>
      <c r="C876" s="116"/>
      <c r="D876" s="165"/>
      <c r="E876" s="8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</row>
    <row r="877" spans="1:33" ht="15.75" customHeight="1">
      <c r="A877" s="114"/>
      <c r="B877" s="115"/>
      <c r="C877" s="116"/>
      <c r="D877" s="165"/>
      <c r="E877" s="8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</row>
    <row r="878" spans="1:33" ht="15.75" customHeight="1">
      <c r="A878" s="114"/>
      <c r="B878" s="115"/>
      <c r="C878" s="116"/>
      <c r="D878" s="165"/>
      <c r="E878" s="8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</row>
    <row r="879" spans="1:33" ht="15.75" customHeight="1">
      <c r="A879" s="114"/>
      <c r="B879" s="115"/>
      <c r="C879" s="116"/>
      <c r="D879" s="165"/>
      <c r="E879" s="8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</row>
    <row r="880" spans="1:33" ht="15.75" customHeight="1">
      <c r="A880" s="114"/>
      <c r="B880" s="115"/>
      <c r="C880" s="116"/>
      <c r="D880" s="165"/>
      <c r="E880" s="8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</row>
    <row r="881" spans="1:33" ht="15.75" customHeight="1">
      <c r="A881" s="114"/>
      <c r="B881" s="115"/>
      <c r="C881" s="116"/>
      <c r="D881" s="165"/>
      <c r="E881" s="8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</row>
    <row r="882" spans="1:33" ht="15.75" customHeight="1">
      <c r="A882" s="114"/>
      <c r="B882" s="115"/>
      <c r="C882" s="116"/>
      <c r="D882" s="165"/>
      <c r="E882" s="8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</row>
    <row r="883" spans="1:33" ht="15.75" customHeight="1">
      <c r="A883" s="114"/>
      <c r="B883" s="115"/>
      <c r="C883" s="116"/>
      <c r="D883" s="165"/>
      <c r="E883" s="8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</row>
    <row r="884" spans="1:33" ht="15.75" customHeight="1">
      <c r="A884" s="114"/>
      <c r="B884" s="115"/>
      <c r="C884" s="116"/>
      <c r="D884" s="165"/>
      <c r="E884" s="8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</row>
    <row r="885" spans="1:33" ht="15.75" customHeight="1">
      <c r="A885" s="114"/>
      <c r="B885" s="115"/>
      <c r="C885" s="116"/>
      <c r="D885" s="165"/>
      <c r="E885" s="8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</row>
    <row r="886" spans="1:33" ht="15.75" customHeight="1">
      <c r="A886" s="114"/>
      <c r="B886" s="115"/>
      <c r="C886" s="116"/>
      <c r="D886" s="165"/>
      <c r="E886" s="8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</row>
    <row r="887" spans="1:33" ht="15.75" customHeight="1">
      <c r="A887" s="114"/>
      <c r="B887" s="115"/>
      <c r="C887" s="116"/>
      <c r="D887" s="165"/>
      <c r="E887" s="8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</row>
    <row r="888" spans="1:33" ht="15.75" customHeight="1">
      <c r="A888" s="114"/>
      <c r="B888" s="115"/>
      <c r="C888" s="116"/>
      <c r="D888" s="165"/>
      <c r="E888" s="8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</row>
    <row r="889" spans="1:33" ht="15.75" customHeight="1">
      <c r="A889" s="114"/>
      <c r="B889" s="115"/>
      <c r="C889" s="116"/>
      <c r="D889" s="165"/>
      <c r="E889" s="8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</row>
    <row r="890" spans="1:33" ht="15.75" customHeight="1">
      <c r="A890" s="114"/>
      <c r="B890" s="115"/>
      <c r="C890" s="116"/>
      <c r="D890" s="165"/>
      <c r="E890" s="8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</row>
    <row r="891" spans="1:33" ht="15.75" customHeight="1">
      <c r="A891" s="114"/>
      <c r="B891" s="115"/>
      <c r="C891" s="116"/>
      <c r="D891" s="165"/>
      <c r="E891" s="8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</row>
    <row r="892" spans="1:33" ht="15.75" customHeight="1">
      <c r="A892" s="114"/>
      <c r="B892" s="115"/>
      <c r="C892" s="116"/>
      <c r="D892" s="165"/>
      <c r="E892" s="8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</row>
    <row r="893" spans="1:33" ht="15.75" customHeight="1">
      <c r="A893" s="114"/>
      <c r="B893" s="115"/>
      <c r="C893" s="116"/>
      <c r="D893" s="165"/>
      <c r="E893" s="8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</row>
    <row r="894" spans="1:33" ht="15.75" customHeight="1">
      <c r="A894" s="114"/>
      <c r="B894" s="115"/>
      <c r="C894" s="116"/>
      <c r="D894" s="165"/>
      <c r="E894" s="8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</row>
    <row r="895" spans="1:33" ht="15.75" customHeight="1">
      <c r="A895" s="114"/>
      <c r="B895" s="115"/>
      <c r="C895" s="116"/>
      <c r="D895" s="165"/>
      <c r="E895" s="8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</row>
    <row r="896" spans="1:33" ht="15.75" customHeight="1">
      <c r="A896" s="114"/>
      <c r="B896" s="115"/>
      <c r="C896" s="116"/>
      <c r="D896" s="165"/>
      <c r="E896" s="8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</row>
    <row r="897" spans="1:33" ht="15.75" customHeight="1">
      <c r="A897" s="114"/>
      <c r="B897" s="115"/>
      <c r="C897" s="116"/>
      <c r="D897" s="165"/>
      <c r="E897" s="8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</row>
    <row r="898" spans="1:33" ht="15.75" customHeight="1">
      <c r="A898" s="114"/>
      <c r="B898" s="115"/>
      <c r="C898" s="116"/>
      <c r="D898" s="165"/>
      <c r="E898" s="8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</row>
    <row r="899" spans="1:33" ht="15.75" customHeight="1">
      <c r="A899" s="114"/>
      <c r="B899" s="115"/>
      <c r="C899" s="116"/>
      <c r="D899" s="165"/>
      <c r="E899" s="8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</row>
    <row r="900" spans="1:33" ht="15.75" customHeight="1">
      <c r="A900" s="114"/>
      <c r="B900" s="115"/>
      <c r="C900" s="116"/>
      <c r="D900" s="165"/>
      <c r="E900" s="8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</row>
    <row r="901" spans="1:33" ht="15.75" customHeight="1">
      <c r="A901" s="114"/>
      <c r="B901" s="115"/>
      <c r="C901" s="116"/>
      <c r="D901" s="165"/>
      <c r="E901" s="8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</row>
    <row r="902" spans="1:33" ht="15.75" customHeight="1">
      <c r="A902" s="114"/>
      <c r="B902" s="115"/>
      <c r="C902" s="116"/>
      <c r="D902" s="165"/>
      <c r="E902" s="8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</row>
    <row r="903" spans="1:33" ht="15.75" customHeight="1">
      <c r="A903" s="114"/>
      <c r="B903" s="115"/>
      <c r="C903" s="116"/>
      <c r="D903" s="165"/>
      <c r="E903" s="8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</row>
    <row r="904" spans="1:33" ht="15.75" customHeight="1">
      <c r="A904" s="114"/>
      <c r="B904" s="115"/>
      <c r="C904" s="116"/>
      <c r="D904" s="165"/>
      <c r="E904" s="8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</row>
    <row r="905" spans="1:33" ht="15.75" customHeight="1">
      <c r="A905" s="114"/>
      <c r="B905" s="115"/>
      <c r="C905" s="116"/>
      <c r="D905" s="165"/>
      <c r="E905" s="8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</row>
    <row r="906" spans="1:33" ht="15.75" customHeight="1">
      <c r="A906" s="114"/>
      <c r="B906" s="115"/>
      <c r="C906" s="116"/>
      <c r="D906" s="165"/>
      <c r="E906" s="8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</row>
    <row r="907" spans="1:33" ht="15.75" customHeight="1">
      <c r="A907" s="114"/>
      <c r="B907" s="115"/>
      <c r="C907" s="116"/>
      <c r="D907" s="165"/>
      <c r="E907" s="8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</row>
    <row r="908" spans="1:33" ht="15.75" customHeight="1">
      <c r="A908" s="114"/>
      <c r="B908" s="115"/>
      <c r="C908" s="116"/>
      <c r="D908" s="165"/>
      <c r="E908" s="8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</row>
    <row r="909" spans="1:33" ht="15.75" customHeight="1">
      <c r="A909" s="114"/>
      <c r="B909" s="115"/>
      <c r="C909" s="116"/>
      <c r="D909" s="165"/>
      <c r="E909" s="8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</row>
    <row r="910" spans="1:33" ht="15.75" customHeight="1">
      <c r="A910" s="114"/>
      <c r="B910" s="115"/>
      <c r="C910" s="116"/>
      <c r="D910" s="165"/>
      <c r="E910" s="8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</row>
    <row r="911" spans="1:33" ht="15.75" customHeight="1">
      <c r="A911" s="114"/>
      <c r="B911" s="115"/>
      <c r="C911" s="116"/>
      <c r="D911" s="165"/>
      <c r="E911" s="8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</row>
    <row r="912" spans="1:33" ht="15.75" customHeight="1">
      <c r="A912" s="114"/>
      <c r="B912" s="115"/>
      <c r="C912" s="116"/>
      <c r="D912" s="165"/>
      <c r="E912" s="8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</row>
    <row r="913" spans="1:33" ht="15.75" customHeight="1">
      <c r="A913" s="114"/>
      <c r="B913" s="115"/>
      <c r="C913" s="116"/>
      <c r="D913" s="165"/>
      <c r="E913" s="8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</row>
    <row r="914" spans="1:33" ht="15.75" customHeight="1">
      <c r="A914" s="114"/>
      <c r="B914" s="115"/>
      <c r="C914" s="116"/>
      <c r="D914" s="165"/>
      <c r="E914" s="8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</row>
    <row r="915" spans="1:33" ht="15.75" customHeight="1">
      <c r="A915" s="114"/>
      <c r="B915" s="115"/>
      <c r="C915" s="116"/>
      <c r="D915" s="165"/>
      <c r="E915" s="8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</row>
    <row r="916" spans="1:33" ht="15.75" customHeight="1">
      <c r="A916" s="114"/>
      <c r="B916" s="115"/>
      <c r="C916" s="116"/>
      <c r="D916" s="165"/>
      <c r="E916" s="8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</row>
    <row r="917" spans="1:33" ht="15.75" customHeight="1">
      <c r="A917" s="114"/>
      <c r="B917" s="115"/>
      <c r="C917" s="116"/>
      <c r="D917" s="165"/>
      <c r="E917" s="8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</row>
    <row r="918" spans="1:33" ht="15.75" customHeight="1">
      <c r="A918" s="114"/>
      <c r="B918" s="115"/>
      <c r="C918" s="116"/>
      <c r="D918" s="165"/>
      <c r="E918" s="8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</row>
    <row r="919" spans="1:33" ht="15.75" customHeight="1">
      <c r="A919" s="114"/>
      <c r="B919" s="115"/>
      <c r="C919" s="116"/>
      <c r="D919" s="165"/>
      <c r="E919" s="8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</row>
    <row r="920" spans="1:33" ht="15.75" customHeight="1">
      <c r="A920" s="114"/>
      <c r="B920" s="115"/>
      <c r="C920" s="116"/>
      <c r="D920" s="165"/>
      <c r="E920" s="8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</row>
    <row r="921" spans="1:33" ht="15.75" customHeight="1">
      <c r="A921" s="114"/>
      <c r="B921" s="115"/>
      <c r="C921" s="116"/>
      <c r="D921" s="165"/>
      <c r="E921" s="8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</row>
    <row r="922" spans="1:33" ht="15.75" customHeight="1">
      <c r="A922" s="114"/>
      <c r="B922" s="115"/>
      <c r="C922" s="116"/>
      <c r="D922" s="165"/>
      <c r="E922" s="8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</row>
    <row r="923" spans="1:33" ht="15.75" customHeight="1">
      <c r="A923" s="114"/>
      <c r="B923" s="115"/>
      <c r="C923" s="116"/>
      <c r="D923" s="165"/>
      <c r="E923" s="8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</row>
    <row r="924" spans="1:33" ht="15.75" customHeight="1">
      <c r="A924" s="114"/>
      <c r="B924" s="115"/>
      <c r="C924" s="116"/>
      <c r="D924" s="165"/>
      <c r="E924" s="8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</row>
    <row r="925" spans="1:33" ht="15.75" customHeight="1">
      <c r="A925" s="114"/>
      <c r="B925" s="115"/>
      <c r="C925" s="116"/>
      <c r="D925" s="165"/>
      <c r="E925" s="8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</row>
    <row r="926" spans="1:33" ht="15.75" customHeight="1">
      <c r="A926" s="114"/>
      <c r="B926" s="115"/>
      <c r="C926" s="116"/>
      <c r="D926" s="165"/>
      <c r="E926" s="8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</row>
    <row r="927" spans="1:33" ht="15.75" customHeight="1">
      <c r="A927" s="114"/>
      <c r="B927" s="115"/>
      <c r="C927" s="116"/>
      <c r="D927" s="165"/>
      <c r="E927" s="8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</row>
    <row r="928" spans="1:33" ht="15.75" customHeight="1">
      <c r="A928" s="114"/>
      <c r="B928" s="115"/>
      <c r="C928" s="116"/>
      <c r="D928" s="165"/>
      <c r="E928" s="8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</row>
    <row r="929" spans="1:33" ht="15.75" customHeight="1">
      <c r="A929" s="114"/>
      <c r="B929" s="115"/>
      <c r="C929" s="116"/>
      <c r="D929" s="165"/>
      <c r="E929" s="8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</row>
    <row r="930" spans="1:33" ht="15.75" customHeight="1">
      <c r="A930" s="114"/>
      <c r="B930" s="115"/>
      <c r="C930" s="116"/>
      <c r="D930" s="165"/>
      <c r="E930" s="8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</row>
    <row r="931" spans="1:33" ht="15.75" customHeight="1">
      <c r="A931" s="114"/>
      <c r="B931" s="115"/>
      <c r="C931" s="116"/>
      <c r="D931" s="165"/>
      <c r="E931" s="8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</row>
    <row r="932" spans="1:33" ht="15.75" customHeight="1">
      <c r="A932" s="114"/>
      <c r="B932" s="115"/>
      <c r="C932" s="116"/>
      <c r="D932" s="165"/>
      <c r="E932" s="8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</row>
    <row r="933" spans="1:33" ht="15.75" customHeight="1">
      <c r="A933" s="114"/>
      <c r="B933" s="115"/>
      <c r="C933" s="116"/>
      <c r="D933" s="165"/>
      <c r="E933" s="8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</row>
    <row r="934" spans="1:33" ht="15.75" customHeight="1">
      <c r="A934" s="114"/>
      <c r="B934" s="115"/>
      <c r="C934" s="116"/>
      <c r="D934" s="165"/>
      <c r="E934" s="8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</row>
    <row r="935" spans="1:33" ht="15.75" customHeight="1">
      <c r="A935" s="114"/>
      <c r="B935" s="115"/>
      <c r="C935" s="116"/>
      <c r="D935" s="165"/>
      <c r="E935" s="8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</row>
    <row r="936" spans="1:33" ht="15.75" customHeight="1">
      <c r="A936" s="114"/>
      <c r="B936" s="115"/>
      <c r="C936" s="116"/>
      <c r="D936" s="165"/>
      <c r="E936" s="8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</row>
    <row r="937" spans="1:33" ht="15.75" customHeight="1">
      <c r="A937" s="114"/>
      <c r="B937" s="115"/>
      <c r="C937" s="116"/>
      <c r="D937" s="165"/>
      <c r="E937" s="8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</row>
    <row r="938" spans="1:33" ht="15.75" customHeight="1">
      <c r="A938" s="114"/>
      <c r="B938" s="115"/>
      <c r="C938" s="116"/>
      <c r="D938" s="165"/>
      <c r="E938" s="8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</row>
    <row r="939" spans="1:33" ht="15.75" customHeight="1">
      <c r="A939" s="114"/>
      <c r="B939" s="115"/>
      <c r="C939" s="116"/>
      <c r="D939" s="165"/>
      <c r="E939" s="8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</row>
    <row r="940" spans="1:33" ht="15.75" customHeight="1">
      <c r="A940" s="114"/>
      <c r="B940" s="115"/>
      <c r="C940" s="116"/>
      <c r="D940" s="165"/>
      <c r="E940" s="8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</row>
    <row r="941" spans="1:33" ht="15.75" customHeight="1">
      <c r="A941" s="114"/>
      <c r="B941" s="115"/>
      <c r="C941" s="116"/>
      <c r="D941" s="165"/>
      <c r="E941" s="8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</row>
    <row r="942" spans="1:33" ht="15.75" customHeight="1">
      <c r="A942" s="114"/>
      <c r="B942" s="115"/>
      <c r="C942" s="116"/>
      <c r="D942" s="165"/>
      <c r="E942" s="8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</row>
    <row r="943" spans="1:33" ht="15.75" customHeight="1">
      <c r="A943" s="114"/>
      <c r="B943" s="115"/>
      <c r="C943" s="116"/>
      <c r="D943" s="165"/>
      <c r="E943" s="8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</row>
    <row r="944" spans="1:33" ht="15.75" customHeight="1">
      <c r="A944" s="114"/>
      <c r="B944" s="115"/>
      <c r="C944" s="116"/>
      <c r="D944" s="165"/>
      <c r="E944" s="8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</row>
    <row r="945" spans="1:33" ht="15.75" customHeight="1">
      <c r="A945" s="114"/>
      <c r="B945" s="115"/>
      <c r="C945" s="116"/>
      <c r="D945" s="165"/>
      <c r="E945" s="8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</row>
    <row r="946" spans="1:33" ht="15.75" customHeight="1">
      <c r="A946" s="114"/>
      <c r="B946" s="115"/>
      <c r="C946" s="116"/>
      <c r="D946" s="165"/>
      <c r="E946" s="8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</row>
    <row r="947" spans="1:33" ht="15.75" customHeight="1">
      <c r="A947" s="114"/>
      <c r="B947" s="115"/>
      <c r="C947" s="116"/>
      <c r="D947" s="165"/>
      <c r="E947" s="8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</row>
    <row r="948" spans="1:33" ht="15.75" customHeight="1">
      <c r="A948" s="114"/>
      <c r="B948" s="115"/>
      <c r="C948" s="116"/>
      <c r="D948" s="165"/>
      <c r="E948" s="8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</row>
    <row r="949" spans="1:33" ht="15.75" customHeight="1">
      <c r="A949" s="114"/>
      <c r="B949" s="115"/>
      <c r="C949" s="116"/>
      <c r="D949" s="165"/>
      <c r="E949" s="8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</row>
    <row r="950" spans="1:33" ht="15.75" customHeight="1">
      <c r="A950" s="114"/>
      <c r="B950" s="115"/>
      <c r="C950" s="116"/>
      <c r="D950" s="165"/>
      <c r="E950" s="8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</row>
    <row r="951" spans="1:33" ht="15.75" customHeight="1">
      <c r="A951" s="114"/>
      <c r="B951" s="115"/>
      <c r="C951" s="116"/>
      <c r="D951" s="165"/>
      <c r="E951" s="8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</row>
    <row r="952" spans="1:33" ht="15.75" customHeight="1">
      <c r="A952" s="114"/>
      <c r="B952" s="115"/>
      <c r="C952" s="116"/>
      <c r="D952" s="165"/>
      <c r="E952" s="8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</row>
    <row r="953" spans="1:33" ht="15.75" customHeight="1">
      <c r="A953" s="114"/>
      <c r="B953" s="115"/>
      <c r="C953" s="116"/>
      <c r="D953" s="165"/>
      <c r="E953" s="8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</row>
    <row r="954" spans="1:33" ht="15.75" customHeight="1">
      <c r="A954" s="114"/>
      <c r="B954" s="115"/>
      <c r="C954" s="116"/>
      <c r="D954" s="165"/>
      <c r="E954" s="8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</row>
    <row r="955" spans="1:33" ht="15.75" customHeight="1">
      <c r="A955" s="114"/>
      <c r="B955" s="115"/>
      <c r="C955" s="116"/>
      <c r="D955" s="165"/>
      <c r="E955" s="8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</row>
    <row r="956" spans="1:33" ht="15.75" customHeight="1">
      <c r="A956" s="114"/>
      <c r="B956" s="115"/>
      <c r="C956" s="116"/>
      <c r="D956" s="165"/>
      <c r="E956" s="8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</row>
    <row r="957" spans="1:33" ht="15.75" customHeight="1">
      <c r="A957" s="114"/>
      <c r="B957" s="115"/>
      <c r="C957" s="116"/>
      <c r="D957" s="165"/>
      <c r="E957" s="8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</row>
    <row r="958" spans="1:33" ht="15.75" customHeight="1">
      <c r="A958" s="114"/>
      <c r="B958" s="115"/>
      <c r="C958" s="116"/>
      <c r="D958" s="165"/>
      <c r="E958" s="8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</row>
    <row r="959" spans="1:33" ht="15.75" customHeight="1">
      <c r="A959" s="114"/>
      <c r="B959" s="115"/>
      <c r="C959" s="116"/>
      <c r="D959" s="165"/>
      <c r="E959" s="8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</row>
    <row r="960" spans="1:33" ht="15.75" customHeight="1">
      <c r="A960" s="114"/>
      <c r="B960" s="115"/>
      <c r="C960" s="116"/>
      <c r="D960" s="165"/>
      <c r="E960" s="8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</row>
    <row r="961" spans="1:33" ht="15.75" customHeight="1">
      <c r="A961" s="114"/>
      <c r="B961" s="115"/>
      <c r="C961" s="116"/>
      <c r="D961" s="165"/>
      <c r="E961" s="8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</row>
    <row r="962" spans="1:33" ht="15.75" customHeight="1">
      <c r="A962" s="114"/>
      <c r="B962" s="115"/>
      <c r="C962" s="116"/>
      <c r="D962" s="165"/>
      <c r="E962" s="8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</row>
    <row r="963" spans="1:33" ht="15.75" customHeight="1">
      <c r="A963" s="114"/>
      <c r="B963" s="115"/>
      <c r="C963" s="116"/>
      <c r="D963" s="165"/>
      <c r="E963" s="8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</row>
    <row r="964" spans="1:33" ht="15.75" customHeight="1">
      <c r="A964" s="114"/>
      <c r="B964" s="115"/>
      <c r="C964" s="116"/>
      <c r="D964" s="165"/>
      <c r="E964" s="8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</row>
    <row r="965" spans="1:33" ht="15.75" customHeight="1">
      <c r="A965" s="114"/>
      <c r="B965" s="115"/>
      <c r="C965" s="116"/>
      <c r="D965" s="165"/>
      <c r="E965" s="8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</row>
    <row r="966" spans="1:33" ht="15.75" customHeight="1">
      <c r="A966" s="114"/>
      <c r="B966" s="115"/>
      <c r="C966" s="116"/>
      <c r="D966" s="165"/>
      <c r="E966" s="8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</row>
    <row r="967" spans="1:33" ht="15.75" customHeight="1">
      <c r="A967" s="114"/>
      <c r="B967" s="115"/>
      <c r="C967" s="116"/>
      <c r="D967" s="165"/>
      <c r="E967" s="8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</row>
    <row r="968" spans="1:33" ht="15.75" customHeight="1">
      <c r="A968" s="114"/>
      <c r="B968" s="115"/>
      <c r="C968" s="116"/>
      <c r="D968" s="165"/>
      <c r="E968" s="8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</row>
    <row r="969" spans="1:33" ht="15.75" customHeight="1">
      <c r="A969" s="114"/>
      <c r="B969" s="115"/>
      <c r="C969" s="116"/>
      <c r="D969" s="165"/>
      <c r="E969" s="8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</row>
    <row r="970" spans="1:33" ht="15.75" customHeight="1">
      <c r="A970" s="114"/>
      <c r="B970" s="115"/>
      <c r="C970" s="116"/>
      <c r="D970" s="165"/>
      <c r="E970" s="8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</row>
    <row r="971" spans="1:33" ht="15.75" customHeight="1">
      <c r="A971" s="114"/>
      <c r="B971" s="115"/>
      <c r="C971" s="116"/>
      <c r="D971" s="165"/>
      <c r="E971" s="8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</row>
    <row r="972" spans="1:33" ht="15.75" customHeight="1">
      <c r="A972" s="114"/>
      <c r="B972" s="115"/>
      <c r="C972" s="116"/>
      <c r="D972" s="165"/>
      <c r="E972" s="8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</row>
    <row r="973" spans="1:33" ht="15.75" customHeight="1">
      <c r="A973" s="114"/>
      <c r="B973" s="115"/>
      <c r="C973" s="116"/>
      <c r="D973" s="165"/>
      <c r="E973" s="8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</row>
    <row r="974" spans="1:33" ht="15.75" customHeight="1">
      <c r="A974" s="114"/>
      <c r="B974" s="115"/>
      <c r="C974" s="116"/>
      <c r="D974" s="165"/>
      <c r="E974" s="8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</row>
    <row r="975" spans="1:33" ht="15.75" customHeight="1">
      <c r="A975" s="114"/>
      <c r="B975" s="115"/>
      <c r="C975" s="116"/>
      <c r="D975" s="165"/>
      <c r="E975" s="8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</row>
    <row r="976" spans="1:33" ht="15.75" customHeight="1">
      <c r="A976" s="114"/>
      <c r="B976" s="115"/>
      <c r="C976" s="116"/>
      <c r="D976" s="165"/>
      <c r="E976" s="8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</row>
    <row r="977" spans="1:33" ht="15.75" customHeight="1">
      <c r="A977" s="114"/>
      <c r="B977" s="115"/>
      <c r="C977" s="116"/>
      <c r="D977" s="165"/>
      <c r="E977" s="8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</row>
    <row r="978" spans="1:33" ht="15.75" customHeight="1">
      <c r="A978" s="114"/>
      <c r="B978" s="115"/>
      <c r="C978" s="116"/>
      <c r="D978" s="165"/>
      <c r="E978" s="8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</row>
    <row r="979" spans="1:33" ht="15.75" customHeight="1">
      <c r="A979" s="114"/>
      <c r="B979" s="115"/>
      <c r="C979" s="116"/>
      <c r="D979" s="165"/>
      <c r="E979" s="8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</row>
    <row r="980" spans="1:33" ht="15.75" customHeight="1">
      <c r="A980" s="114"/>
      <c r="B980" s="115"/>
      <c r="C980" s="116"/>
      <c r="D980" s="165"/>
      <c r="E980" s="8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</row>
    <row r="981" spans="1:33" ht="15.75" customHeight="1">
      <c r="A981" s="114"/>
      <c r="B981" s="115"/>
      <c r="C981" s="116"/>
      <c r="D981" s="165"/>
      <c r="E981" s="8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</row>
    <row r="982" spans="1:33" ht="15.75" customHeight="1">
      <c r="A982" s="114"/>
      <c r="B982" s="115"/>
      <c r="C982" s="116"/>
      <c r="D982" s="165"/>
      <c r="E982" s="8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</row>
    <row r="983" spans="1:33" ht="15.75" customHeight="1">
      <c r="A983" s="114"/>
      <c r="B983" s="115"/>
      <c r="C983" s="116"/>
      <c r="D983" s="165"/>
      <c r="E983" s="8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</row>
    <row r="984" spans="1:33" ht="15.75" customHeight="1">
      <c r="A984" s="114"/>
      <c r="B984" s="115"/>
      <c r="C984" s="116"/>
      <c r="D984" s="165"/>
      <c r="E984" s="8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</row>
    <row r="985" spans="1:33" ht="15.75" customHeight="1">
      <c r="A985" s="114"/>
      <c r="B985" s="115"/>
      <c r="C985" s="116"/>
      <c r="D985" s="165"/>
      <c r="E985" s="8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</row>
    <row r="986" spans="1:33" ht="15.75" customHeight="1">
      <c r="A986" s="114"/>
      <c r="B986" s="115"/>
      <c r="C986" s="116"/>
      <c r="D986" s="165"/>
      <c r="E986" s="8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</row>
    <row r="987" spans="1:33" ht="15.75" customHeight="1">
      <c r="A987" s="114"/>
      <c r="B987" s="115"/>
      <c r="C987" s="116"/>
      <c r="D987" s="165"/>
      <c r="E987" s="8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</row>
    <row r="988" spans="1:33" ht="15.75" customHeight="1">
      <c r="A988" s="114"/>
      <c r="B988" s="115"/>
      <c r="C988" s="116"/>
      <c r="D988" s="165"/>
      <c r="E988" s="8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</row>
    <row r="989" spans="1:33" ht="15.75" customHeight="1">
      <c r="A989" s="114"/>
      <c r="B989" s="115"/>
      <c r="C989" s="116"/>
      <c r="D989" s="165"/>
      <c r="E989" s="8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</row>
    <row r="990" spans="1:33" ht="15.75" customHeight="1">
      <c r="A990" s="114"/>
      <c r="B990" s="115"/>
      <c r="C990" s="116"/>
      <c r="D990" s="165"/>
      <c r="E990" s="8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</row>
    <row r="991" spans="1:33" ht="15.75" customHeight="1">
      <c r="A991" s="114"/>
      <c r="B991" s="115"/>
      <c r="C991" s="116"/>
      <c r="D991" s="165"/>
      <c r="E991" s="8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</row>
    <row r="992" spans="1:33" ht="15.75" customHeight="1">
      <c r="A992" s="114"/>
      <c r="B992" s="115"/>
      <c r="C992" s="116"/>
      <c r="D992" s="165"/>
      <c r="E992" s="8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</row>
    <row r="993" spans="1:33" ht="15.75" customHeight="1">
      <c r="A993" s="114"/>
      <c r="B993" s="115"/>
      <c r="C993" s="116"/>
      <c r="D993" s="165"/>
      <c r="E993" s="8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</row>
    <row r="994" spans="1:33" ht="15.75" customHeight="1">
      <c r="A994" s="114"/>
      <c r="B994" s="115"/>
      <c r="C994" s="116"/>
      <c r="D994" s="165"/>
      <c r="E994" s="8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</row>
    <row r="995" spans="1:33" ht="15.75" customHeight="1">
      <c r="A995" s="114"/>
      <c r="B995" s="115"/>
      <c r="C995" s="116"/>
      <c r="D995" s="165"/>
      <c r="E995" s="8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</row>
    <row r="996" spans="1:33" ht="15.75" customHeight="1">
      <c r="A996" s="114"/>
      <c r="B996" s="115"/>
      <c r="C996" s="116"/>
      <c r="D996" s="165"/>
      <c r="E996" s="8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</row>
    <row r="997" spans="1:33" ht="15.75" customHeight="1">
      <c r="A997" s="114"/>
      <c r="B997" s="115"/>
      <c r="C997" s="116"/>
      <c r="D997" s="165"/>
      <c r="E997" s="8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</row>
    <row r="998" spans="1:33" ht="15.75" customHeight="1">
      <c r="A998" s="114"/>
      <c r="B998" s="115"/>
      <c r="C998" s="116"/>
      <c r="D998" s="165"/>
      <c r="E998" s="8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</row>
    <row r="999" spans="1:33" ht="15.75" customHeight="1">
      <c r="A999" s="114"/>
      <c r="B999" s="115"/>
      <c r="C999" s="116"/>
      <c r="D999" s="165"/>
      <c r="E999" s="8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</row>
    <row r="1000" spans="1:33" ht="15.75" customHeight="1">
      <c r="A1000" s="114"/>
      <c r="B1000" s="115"/>
      <c r="C1000" s="116"/>
      <c r="D1000" s="165"/>
      <c r="E1000" s="8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</row>
  </sheetData>
  <sheetProtection algorithmName="SHA-512" hashValue="2gjEWvfb3zYhycqqSSJ3kG6AkhXwoZbqM6RDeOzYfj+H+P17w67ZKib4V3fHgcCZ6CALxOWbiYJpjRpgmzcn5Q==" saltValue="fkts6LNLlJkywmm3GeSu5g==" spinCount="100000" sheet="1" objects="1" scenarios="1" insertHyperlinks="0" selectLockedCells="1"/>
  <mergeCells count="113">
    <mergeCell ref="B100:C100"/>
    <mergeCell ref="B102:C102"/>
    <mergeCell ref="B103:C103"/>
    <mergeCell ref="B104:C104"/>
    <mergeCell ref="B105:C105"/>
    <mergeCell ref="B106:C106"/>
    <mergeCell ref="B107:C107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81:C81"/>
    <mergeCell ref="B83:C83"/>
    <mergeCell ref="B84:C84"/>
    <mergeCell ref="B85:C85"/>
    <mergeCell ref="B86:C86"/>
    <mergeCell ref="B87:C87"/>
    <mergeCell ref="B88:C88"/>
    <mergeCell ref="B89:C89"/>
    <mergeCell ref="B90:C90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123:C123"/>
    <mergeCell ref="B124:C124"/>
    <mergeCell ref="B125:C125"/>
    <mergeCell ref="B108:C108"/>
    <mergeCell ref="B110:C110"/>
    <mergeCell ref="B111:C111"/>
    <mergeCell ref="B112:C112"/>
    <mergeCell ref="B113:C113"/>
    <mergeCell ref="B115:C115"/>
    <mergeCell ref="B116:C116"/>
    <mergeCell ref="B51:C51"/>
    <mergeCell ref="B52:C52"/>
    <mergeCell ref="B53:C53"/>
    <mergeCell ref="B54:C54"/>
    <mergeCell ref="B117:C117"/>
    <mergeCell ref="B118:C118"/>
    <mergeCell ref="B119:C119"/>
    <mergeCell ref="B121:C121"/>
    <mergeCell ref="B122:C122"/>
    <mergeCell ref="B55:C55"/>
    <mergeCell ref="B56:C56"/>
    <mergeCell ref="B57:C57"/>
    <mergeCell ref="B58:C58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32:C32"/>
    <mergeCell ref="B33:C33"/>
    <mergeCell ref="B34:C34"/>
    <mergeCell ref="B35:C35"/>
    <mergeCell ref="B36:C36"/>
    <mergeCell ref="B37:C37"/>
    <mergeCell ref="B38:C38"/>
    <mergeCell ref="B40:C40"/>
    <mergeCell ref="B41:C41"/>
    <mergeCell ref="B22:C22"/>
    <mergeCell ref="B23:C23"/>
    <mergeCell ref="B24:C24"/>
    <mergeCell ref="B25:C25"/>
    <mergeCell ref="B26:C26"/>
    <mergeCell ref="B27:C27"/>
    <mergeCell ref="B29:C29"/>
    <mergeCell ref="B30:C30"/>
    <mergeCell ref="B31:C31"/>
    <mergeCell ref="B12:C12"/>
    <mergeCell ref="B13:C13"/>
    <mergeCell ref="B14:C14"/>
    <mergeCell ref="B16:C16"/>
    <mergeCell ref="B17:C17"/>
    <mergeCell ref="B18:C18"/>
    <mergeCell ref="B19:C19"/>
    <mergeCell ref="B20:C20"/>
    <mergeCell ref="B21:C21"/>
    <mergeCell ref="A4:B4"/>
    <mergeCell ref="A5:B5"/>
    <mergeCell ref="G7:L7"/>
    <mergeCell ref="N7:R7"/>
    <mergeCell ref="G8:L8"/>
    <mergeCell ref="N8:R8"/>
    <mergeCell ref="O9:Q9"/>
    <mergeCell ref="B10:C10"/>
    <mergeCell ref="B11:C11"/>
  </mergeCells>
  <conditionalFormatting sqref="D10 D30 D118:D119">
    <cfRule type="cellIs" dxfId="81" priority="1" operator="equal">
      <formula>"SI"</formula>
    </cfRule>
  </conditionalFormatting>
  <conditionalFormatting sqref="D14">
    <cfRule type="cellIs" dxfId="80" priority="2" operator="equal">
      <formula>"A"</formula>
    </cfRule>
    <cfRule type="containsText" dxfId="79" priority="3" operator="containsText" text="C">
      <formula>NOT(ISERROR(SEARCH(("C"),(D14))))</formula>
    </cfRule>
    <cfRule type="cellIs" dxfId="78" priority="4" operator="equal">
      <formula>"B"</formula>
    </cfRule>
    <cfRule type="cellIs" dxfId="77" priority="5" operator="equal">
      <formula>"B+"</formula>
    </cfRule>
  </conditionalFormatting>
  <conditionalFormatting sqref="D20">
    <cfRule type="cellIs" dxfId="76" priority="6" operator="equal">
      <formula>"SI"</formula>
    </cfRule>
  </conditionalFormatting>
  <conditionalFormatting sqref="D23">
    <cfRule type="cellIs" dxfId="75" priority="7" operator="equal">
      <formula>"NO"</formula>
    </cfRule>
  </conditionalFormatting>
  <conditionalFormatting sqref="D26">
    <cfRule type="cellIs" dxfId="74" priority="8" operator="equal">
      <formula>"SI"</formula>
    </cfRule>
  </conditionalFormatting>
  <conditionalFormatting sqref="D29">
    <cfRule type="containsText" dxfId="73" priority="9" operator="containsText" text="NO">
      <formula>NOT(ISERROR(SEARCH(("NO"),(D29))))</formula>
    </cfRule>
  </conditionalFormatting>
  <conditionalFormatting sqref="D31">
    <cfRule type="cellIs" dxfId="72" priority="10" operator="equal">
      <formula>"SI"</formula>
    </cfRule>
  </conditionalFormatting>
  <conditionalFormatting sqref="D67">
    <cfRule type="cellIs" dxfId="71" priority="11" operator="equal">
      <formula>"SI"</formula>
    </cfRule>
  </conditionalFormatting>
  <conditionalFormatting sqref="D72:D74">
    <cfRule type="cellIs" dxfId="70" priority="12" operator="equal">
      <formula>"SI"</formula>
    </cfRule>
  </conditionalFormatting>
  <conditionalFormatting sqref="D73">
    <cfRule type="cellIs" dxfId="69" priority="13" operator="equal">
      <formula>"NO"</formula>
    </cfRule>
  </conditionalFormatting>
  <conditionalFormatting sqref="D75">
    <cfRule type="cellIs" dxfId="68" priority="14" operator="equal">
      <formula>"NO"</formula>
    </cfRule>
  </conditionalFormatting>
  <conditionalFormatting sqref="D76:D80">
    <cfRule type="cellIs" dxfId="67" priority="15" operator="equal">
      <formula>"SI"</formula>
    </cfRule>
  </conditionalFormatting>
  <conditionalFormatting sqref="D93">
    <cfRule type="cellIs" dxfId="66" priority="16" operator="equal">
      <formula>"NO"</formula>
    </cfRule>
  </conditionalFormatting>
  <conditionalFormatting sqref="D99">
    <cfRule type="cellIs" dxfId="65" priority="17" operator="equal">
      <formula>"SI"</formula>
    </cfRule>
  </conditionalFormatting>
  <conditionalFormatting sqref="D106">
    <cfRule type="cellIs" dxfId="64" priority="18" operator="equal">
      <formula>"SI"</formula>
    </cfRule>
  </conditionalFormatting>
  <conditionalFormatting sqref="D111">
    <cfRule type="cellIs" dxfId="63" priority="19" operator="equal">
      <formula>"SI"</formula>
    </cfRule>
  </conditionalFormatting>
  <conditionalFormatting sqref="D115">
    <cfRule type="cellIs" dxfId="62" priority="20" operator="equal">
      <formula>"NO"</formula>
    </cfRule>
  </conditionalFormatting>
  <conditionalFormatting sqref="D116">
    <cfRule type="cellIs" dxfId="61" priority="21" operator="equal">
      <formula>"NO"</formula>
    </cfRule>
    <cfRule type="cellIs" dxfId="60" priority="22" operator="equal">
      <formula>"YES"</formula>
    </cfRule>
  </conditionalFormatting>
  <conditionalFormatting sqref="D126">
    <cfRule type="containsBlanks" dxfId="59" priority="23">
      <formula>LEN(TRIM(D126))=0</formula>
    </cfRule>
    <cfRule type="cellIs" dxfId="0" priority="24" operator="equal">
      <formula>"SI"</formula>
    </cfRule>
    <cfRule type="cellIs" dxfId="58" priority="25" operator="equal">
      <formula>"NO"</formula>
    </cfRule>
  </conditionalFormatting>
  <conditionalFormatting sqref="F4:F5">
    <cfRule type="cellIs" dxfId="57" priority="26" operator="equal">
      <formula>"A"</formula>
    </cfRule>
    <cfRule type="cellIs" dxfId="56" priority="27" operator="equal">
      <formula>"YES"</formula>
    </cfRule>
    <cfRule type="cellIs" dxfId="55" priority="28" operator="equal">
      <formula>"B+"</formula>
    </cfRule>
    <cfRule type="cellIs" dxfId="54" priority="29" operator="equal">
      <formula>"B"</formula>
    </cfRule>
    <cfRule type="cellIs" dxfId="53" priority="30" operator="equal">
      <formula>"B+"</formula>
    </cfRule>
    <cfRule type="cellIs" dxfId="52" priority="31" operator="equal">
      <formula>"C"</formula>
    </cfRule>
  </conditionalFormatting>
  <conditionalFormatting sqref="F10">
    <cfRule type="cellIs" dxfId="51" priority="32" operator="equal">
      <formula>"C"</formula>
    </cfRule>
  </conditionalFormatting>
  <conditionalFormatting sqref="F14">
    <cfRule type="cellIs" dxfId="50" priority="33" operator="equal">
      <formula>"A"</formula>
    </cfRule>
    <cfRule type="cellIs" dxfId="49" priority="34" operator="equal">
      <formula>"B"</formula>
    </cfRule>
    <cfRule type="cellIs" dxfId="48" priority="35" operator="equal">
      <formula>"B+"</formula>
    </cfRule>
    <cfRule type="cellIs" dxfId="47" priority="36" operator="equal">
      <formula>"C"</formula>
    </cfRule>
  </conditionalFormatting>
  <conditionalFormatting sqref="F16">
    <cfRule type="containsText" dxfId="46" priority="37" operator="containsText" text="B+">
      <formula>NOT(ISERROR(SEARCH(("B+"),(F16))))</formula>
    </cfRule>
  </conditionalFormatting>
  <conditionalFormatting sqref="F20">
    <cfRule type="containsText" dxfId="45" priority="38" operator="containsText" text="A">
      <formula>NOT(ISERROR(SEARCH(("A"),(F20))))</formula>
    </cfRule>
    <cfRule type="containsText" dxfId="44" priority="39" operator="containsText" text="B+">
      <formula>NOT(ISERROR(SEARCH(("B+"),(F20))))</formula>
    </cfRule>
  </conditionalFormatting>
  <conditionalFormatting sqref="F23">
    <cfRule type="cellIs" dxfId="43" priority="40" operator="equal">
      <formula>"B+"</formula>
    </cfRule>
  </conditionalFormatting>
  <conditionalFormatting sqref="F26">
    <cfRule type="cellIs" dxfId="42" priority="41" operator="equal">
      <formula>"B+"</formula>
    </cfRule>
  </conditionalFormatting>
  <conditionalFormatting sqref="F29:F30">
    <cfRule type="cellIs" dxfId="41" priority="42" operator="equal">
      <formula>"A"</formula>
    </cfRule>
  </conditionalFormatting>
  <conditionalFormatting sqref="F31">
    <cfRule type="containsText" dxfId="40" priority="43" operator="containsText" text="B+">
      <formula>NOT(ISERROR(SEARCH(("B+"),(F31))))</formula>
    </cfRule>
  </conditionalFormatting>
  <conditionalFormatting sqref="F33">
    <cfRule type="containsText" dxfId="39" priority="44" operator="containsText" text="B+">
      <formula>NOT(ISERROR(SEARCH(("B+"),(F33))))</formula>
    </cfRule>
  </conditionalFormatting>
  <conditionalFormatting sqref="F67">
    <cfRule type="containsText" dxfId="38" priority="45" operator="containsText" text="B+">
      <formula>NOT(ISERROR(SEARCH(("B+"),(F67))))</formula>
    </cfRule>
  </conditionalFormatting>
  <conditionalFormatting sqref="F72:F81">
    <cfRule type="containsText" dxfId="37" priority="46" operator="containsText" text="B+">
      <formula>NOT(ISERROR(SEARCH(("B+"),(F72))))</formula>
    </cfRule>
  </conditionalFormatting>
  <conditionalFormatting sqref="F73">
    <cfRule type="cellIs" dxfId="36" priority="47" operator="equal">
      <formula>"A"</formula>
    </cfRule>
  </conditionalFormatting>
  <conditionalFormatting sqref="F83:F99">
    <cfRule type="cellIs" dxfId="35" priority="48" operator="equal">
      <formula>"B+"</formula>
    </cfRule>
  </conditionalFormatting>
  <conditionalFormatting sqref="F102:F108">
    <cfRule type="containsText" dxfId="34" priority="49" operator="containsText" text="B+">
      <formula>NOT(ISERROR(SEARCH(("B+"),(F102))))</formula>
    </cfRule>
  </conditionalFormatting>
  <conditionalFormatting sqref="F110:F113">
    <cfRule type="containsText" dxfId="33" priority="50" operator="containsText" text="B+">
      <formula>NOT(ISERROR(SEARCH(("B+"),(F110))))</formula>
    </cfRule>
  </conditionalFormatting>
  <conditionalFormatting sqref="F115:F119">
    <cfRule type="containsText" dxfId="32" priority="51" operator="containsText" text="A">
      <formula>NOT(ISERROR(SEARCH(("A"),(F115))))</formula>
    </cfRule>
  </conditionalFormatting>
  <conditionalFormatting sqref="F118:F119">
    <cfRule type="containsText" dxfId="31" priority="52" operator="containsText" text="B+">
      <formula>NOT(ISERROR(SEARCH(("B+"),(F118))))</formula>
    </cfRule>
  </conditionalFormatting>
  <conditionalFormatting sqref="F126:L126">
    <cfRule type="cellIs" dxfId="30" priority="53" operator="equal">
      <formula>"A"</formula>
    </cfRule>
    <cfRule type="cellIs" dxfId="29" priority="54" operator="equal">
      <formula>"B+"</formula>
    </cfRule>
  </conditionalFormatting>
  <conditionalFormatting sqref="G42:G46">
    <cfRule type="cellIs" dxfId="28" priority="55" operator="equal">
      <formula>"YES"</formula>
    </cfRule>
  </conditionalFormatting>
  <conditionalFormatting sqref="G52 G55:G58">
    <cfRule type="cellIs" dxfId="27" priority="56" operator="equal">
      <formula>"YES"</formula>
    </cfRule>
  </conditionalFormatting>
  <conditionalFormatting sqref="G92">
    <cfRule type="cellIs" dxfId="26" priority="57" operator="equal">
      <formula>"YES"</formula>
    </cfRule>
  </conditionalFormatting>
  <conditionalFormatting sqref="G97">
    <cfRule type="cellIs" dxfId="25" priority="58" operator="equal">
      <formula>"YES"</formula>
    </cfRule>
  </conditionalFormatting>
  <conditionalFormatting sqref="G16:L71 J72:L77 G72:H81 G82:L92 G93:I93 K93:L93 G94:L126">
    <cfRule type="cellIs" dxfId="24" priority="59" operator="equal">
      <formula>"X"</formula>
    </cfRule>
  </conditionalFormatting>
  <conditionalFormatting sqref="G71:L71 J78:K78 J79:L79 J80:J81 L80:L81">
    <cfRule type="cellIs" dxfId="23" priority="60" operator="equal">
      <formula>"A"</formula>
    </cfRule>
    <cfRule type="cellIs" dxfId="22" priority="61" operator="equal">
      <formula>"B+"</formula>
    </cfRule>
  </conditionalFormatting>
  <conditionalFormatting sqref="H60:H70">
    <cfRule type="cellIs" dxfId="21" priority="62" operator="equal">
      <formula>"YES"</formula>
    </cfRule>
  </conditionalFormatting>
  <conditionalFormatting sqref="H76">
    <cfRule type="cellIs" dxfId="20" priority="63" operator="equal">
      <formula>"YES"</formula>
    </cfRule>
  </conditionalFormatting>
  <conditionalFormatting sqref="I62">
    <cfRule type="cellIs" dxfId="19" priority="64" operator="equal">
      <formula>"YES"</formula>
    </cfRule>
  </conditionalFormatting>
  <conditionalFormatting sqref="I72:I81 K102:K108 L110:L113">
    <cfRule type="cellIs" dxfId="18" priority="65" operator="equal">
      <formula>"YES"</formula>
    </cfRule>
  </conditionalFormatting>
  <conditionalFormatting sqref="I106">
    <cfRule type="cellIs" dxfId="17" priority="66" operator="equal">
      <formula>"YES"</formula>
    </cfRule>
  </conditionalFormatting>
  <conditionalFormatting sqref="I111">
    <cfRule type="cellIs" dxfId="16" priority="67" operator="equal">
      <formula>"YES"</formula>
    </cfRule>
  </conditionalFormatting>
  <conditionalFormatting sqref="J83:J92 J94:J100">
    <cfRule type="cellIs" dxfId="15" priority="68" operator="equal">
      <formula>"yes"</formula>
    </cfRule>
  </conditionalFormatting>
  <conditionalFormatting sqref="J93">
    <cfRule type="cellIs" dxfId="14" priority="69" operator="equal">
      <formula>"N*"</formula>
    </cfRule>
  </conditionalFormatting>
  <conditionalFormatting sqref="J78:K78 J79:L79 J80:J81 L80:L81">
    <cfRule type="cellIs" dxfId="13" priority="70" operator="equal">
      <formula>"X"</formula>
    </cfRule>
  </conditionalFormatting>
  <conditionalFormatting sqref="K80:K81">
    <cfRule type="cellIs" dxfId="12" priority="71" operator="equal">
      <formula>"YES"</formula>
    </cfRule>
  </conditionalFormatting>
  <conditionalFormatting sqref="L78">
    <cfRule type="cellIs" dxfId="11" priority="72" operator="equal">
      <formula>"YES"</formula>
    </cfRule>
  </conditionalFormatting>
  <conditionalFormatting sqref="M10:M21 N10:N22 M23:N38 M39:M69 N39:N74 M41:N42 M44:N58 M63:N64 M67:N70 M71:M74 M75:N126">
    <cfRule type="cellIs" dxfId="10" priority="73" operator="equal">
      <formula>"AFTER"</formula>
    </cfRule>
    <cfRule type="cellIs" dxfId="9" priority="74" operator="equal">
      <formula>"BEFORE"</formula>
    </cfRule>
  </conditionalFormatting>
  <conditionalFormatting sqref="N14">
    <cfRule type="cellIs" dxfId="8" priority="75" operator="equal">
      <formula>"A"</formula>
    </cfRule>
    <cfRule type="cellIs" dxfId="7" priority="76" operator="equal">
      <formula>"B+"</formula>
    </cfRule>
    <cfRule type="cellIs" dxfId="6" priority="77" operator="equal">
      <formula>"YES"</formula>
    </cfRule>
    <cfRule type="cellIs" dxfId="5" priority="78" operator="equal">
      <formula>"B"</formula>
    </cfRule>
    <cfRule type="cellIs" dxfId="4" priority="79" operator="equal">
      <formula>"B+"</formula>
    </cfRule>
    <cfRule type="cellIs" dxfId="3" priority="80" operator="equal">
      <formula>"C"</formula>
    </cfRule>
  </conditionalFormatting>
  <conditionalFormatting sqref="O16:Q16">
    <cfRule type="cellIs" dxfId="2" priority="81" operator="equal">
      <formula>"A"</formula>
    </cfRule>
    <cfRule type="cellIs" dxfId="1" priority="82" operator="equal">
      <formula>"B+"</formula>
    </cfRule>
  </conditionalFormatting>
  <dataValidations count="9">
    <dataValidation type="list" allowBlank="1" showErrorMessage="1" sqref="D10:D13 D15 D17:D126" xr:uid="{00000000-0002-0000-0100-000000000000}">
      <formula1>"SI,NO"</formula1>
    </dataValidation>
    <dataValidation type="list" allowBlank="1" showErrorMessage="1" sqref="M10:M21 M23:M126" xr:uid="{00000000-0002-0000-0100-000001000000}">
      <formula1>"ANTES,DESPUÉS"</formula1>
    </dataValidation>
    <dataValidation type="list" allowBlank="1" showErrorMessage="1" sqref="F4:F5 N14" xr:uid="{00000000-0002-0000-0100-000002000000}">
      <formula1>"C,B,B+,A"</formula1>
    </dataValidation>
    <dataValidation type="list" allowBlank="1" showErrorMessage="1" sqref="F10:F13 D14 F15:F126" xr:uid="{00000000-0002-0000-0100-000003000000}">
      <formula1>"A,B,B+,C"</formula1>
    </dataValidation>
    <dataValidation type="list" allowBlank="1" showErrorMessage="1" sqref="O10:Q10" xr:uid="{00000000-0002-0000-0100-000004000000}">
      <formula1>$G$9:$L$9</formula1>
    </dataValidation>
    <dataValidation type="custom" allowBlank="1" showErrorMessage="1" sqref="G1:G15 G127:G1000" xr:uid="{00000000-0002-0000-0100-000005000000}">
      <formula1>"X"</formula1>
    </dataValidation>
    <dataValidation type="custom" allowBlank="1" showErrorMessage="1" sqref="H16:L16 G17:L126" xr:uid="{00000000-0002-0000-0100-000006000000}">
      <formula1>EQ(LEN(G16),(10))</formula1>
    </dataValidation>
    <dataValidation type="list" allowBlank="1" showErrorMessage="1" sqref="N10:N13 N15:N126" xr:uid="{00000000-0002-0000-0100-000007000000}">
      <formula1>"Agree,Disagree,Other"</formula1>
    </dataValidation>
    <dataValidation type="list" allowBlank="1" showErrorMessage="1" sqref="D16" xr:uid="{00000000-0002-0000-0100-000008000000}">
      <formula1>"NO,SI"</formula1>
    </dataValidation>
  </dataValidations>
  <pageMargins left="0.7" right="0.7" top="0.75" bottom="0.75" header="0" footer="0"/>
  <pageSetup orientation="landscape"/>
  <headerFooter>
    <oddHeader>&amp;L9D8100MAR Fund’s ESMS&amp;C9D8100ES-Screening-Q&amp;R9D8100Version: 2022-02-02</oddHeader>
    <oddFooter>&amp;L000000&amp;R000000</oddFooter>
  </headerFooter>
  <ignoredErrors>
    <ignoredError sqref="F26 F73 F75 E78 E106:F106 E111 F50 F67 F8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INTRODUCCIÓN</vt:lpstr>
      <vt:lpstr>ESSQ-MATRIX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Karla Z</cp:lastModifiedBy>
  <dcterms:created xsi:type="dcterms:W3CDTF">2021-08-09T19:35:45Z</dcterms:created>
  <dcterms:modified xsi:type="dcterms:W3CDTF">2024-07-18T18:18:23Z</dcterms:modified>
</cp:coreProperties>
</file>